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aveExternalLinkValues="0" defaultThemeVersion="124226"/>
  <bookViews>
    <workbookView xWindow="480" yWindow="120" windowWidth="8472" windowHeight="4200" tabRatio="601"/>
  </bookViews>
  <sheets>
    <sheet name="Varejo (Sol)" sheetId="1" r:id="rId1"/>
  </sheets>
  <calcPr calcId="145621"/>
</workbook>
</file>

<file path=xl/calcChain.xml><?xml version="1.0" encoding="utf-8"?>
<calcChain xmlns="http://schemas.openxmlformats.org/spreadsheetml/2006/main">
  <c r="C53" i="1" l="1"/>
  <c r="D53" i="1" s="1"/>
  <c r="C50" i="1"/>
  <c r="C51" i="1" s="1"/>
  <c r="C52" i="1" s="1"/>
  <c r="B51" i="1"/>
  <c r="B52" i="1" s="1"/>
  <c r="B54" i="1" s="1"/>
  <c r="H24" i="1"/>
  <c r="N24" i="1" s="1"/>
  <c r="H26" i="1"/>
  <c r="N26" i="1" s="1"/>
  <c r="H28" i="1"/>
  <c r="N28" i="1" s="1"/>
  <c r="H30" i="1"/>
  <c r="N30" i="1" s="1"/>
  <c r="H32" i="1"/>
  <c r="N32" i="1" s="1"/>
  <c r="H34" i="1"/>
  <c r="N34" i="1" s="1"/>
  <c r="H36" i="1"/>
  <c r="N36" i="1" s="1"/>
  <c r="F23" i="1"/>
  <c r="F24" i="1"/>
  <c r="H25" i="1"/>
  <c r="N25" i="1" s="1"/>
  <c r="H27" i="1"/>
  <c r="N27" i="1" s="1"/>
  <c r="H29" i="1"/>
  <c r="N29" i="1" s="1"/>
  <c r="H31" i="1"/>
  <c r="N31" i="1" s="1"/>
  <c r="H33" i="1"/>
  <c r="N33" i="1" s="1"/>
  <c r="H35" i="1"/>
  <c r="N35" i="1" s="1"/>
  <c r="H37" i="1"/>
  <c r="N37" i="1" s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H23" i="1"/>
  <c r="I23" i="1" s="1"/>
  <c r="I35" i="1"/>
  <c r="K35" i="1" s="1"/>
  <c r="I27" i="1" l="1"/>
  <c r="K27" i="1" s="1"/>
  <c r="L27" i="1" s="1"/>
  <c r="I26" i="1"/>
  <c r="K26" i="1" s="1"/>
  <c r="L26" i="1" s="1"/>
  <c r="D50" i="1"/>
  <c r="C54" i="1"/>
  <c r="E53" i="1"/>
  <c r="I25" i="1"/>
  <c r="K25" i="1" s="1"/>
  <c r="L25" i="1" s="1"/>
  <c r="I31" i="1"/>
  <c r="K31" i="1" s="1"/>
  <c r="L31" i="1" s="1"/>
  <c r="I24" i="1"/>
  <c r="K24" i="1" s="1"/>
  <c r="L24" i="1" s="1"/>
  <c r="N23" i="1"/>
  <c r="L35" i="1"/>
  <c r="K23" i="1"/>
  <c r="L23" i="1" s="1"/>
  <c r="I29" i="1"/>
  <c r="K29" i="1" s="1"/>
  <c r="L29" i="1" s="1"/>
  <c r="I33" i="1"/>
  <c r="I37" i="1"/>
  <c r="K37" i="1" s="1"/>
  <c r="L37" i="1" s="1"/>
  <c r="I36" i="1"/>
  <c r="K36" i="1" s="1"/>
  <c r="L36" i="1" s="1"/>
  <c r="I34" i="1"/>
  <c r="K34" i="1" s="1"/>
  <c r="L34" i="1" s="1"/>
  <c r="I32" i="1"/>
  <c r="I30" i="1"/>
  <c r="K30" i="1" s="1"/>
  <c r="L30" i="1" s="1"/>
  <c r="I28" i="1"/>
  <c r="K28" i="1" s="1"/>
  <c r="L28" i="1" s="1"/>
  <c r="F38" i="1"/>
  <c r="D51" i="1" l="1"/>
  <c r="D52" i="1" s="1"/>
  <c r="E50" i="1"/>
  <c r="F53" i="1"/>
  <c r="K32" i="1"/>
  <c r="K33" i="1"/>
  <c r="I38" i="1"/>
  <c r="M34" i="1" l="1"/>
  <c r="B67" i="1"/>
  <c r="K38" i="1"/>
  <c r="F50" i="1"/>
  <c r="E51" i="1"/>
  <c r="E52" i="1" s="1"/>
  <c r="E54" i="1" s="1"/>
  <c r="D54" i="1"/>
  <c r="G53" i="1"/>
  <c r="J27" i="1"/>
  <c r="J24" i="1"/>
  <c r="M25" i="1"/>
  <c r="M28" i="1"/>
  <c r="M27" i="1"/>
  <c r="J28" i="1"/>
  <c r="M26" i="1"/>
  <c r="J36" i="1"/>
  <c r="M40" i="1"/>
  <c r="J31" i="1"/>
  <c r="M35" i="1"/>
  <c r="J25" i="1"/>
  <c r="M36" i="1"/>
  <c r="M31" i="1"/>
  <c r="M23" i="1"/>
  <c r="J37" i="1"/>
  <c r="M30" i="1"/>
  <c r="J26" i="1"/>
  <c r="J34" i="1"/>
  <c r="J23" i="1"/>
  <c r="J35" i="1"/>
  <c r="L33" i="1"/>
  <c r="M33" i="1"/>
  <c r="L32" i="1"/>
  <c r="L38" i="1" s="1"/>
  <c r="M32" i="1"/>
  <c r="J32" i="1"/>
  <c r="M29" i="1"/>
  <c r="M24" i="1"/>
  <c r="J29" i="1"/>
  <c r="J30" i="1"/>
  <c r="J33" i="1"/>
  <c r="M37" i="1"/>
  <c r="G50" i="1" l="1"/>
  <c r="F51" i="1"/>
  <c r="H53" i="1"/>
  <c r="M38" i="1"/>
  <c r="G51" i="1" l="1"/>
  <c r="G52" i="1" s="1"/>
  <c r="G54" i="1" s="1"/>
  <c r="H50" i="1"/>
  <c r="H51" i="1"/>
  <c r="I53" i="1"/>
  <c r="F52" i="1"/>
  <c r="I51" i="1" l="1"/>
  <c r="H52" i="1"/>
  <c r="I52" i="1" s="1"/>
  <c r="F54" i="1"/>
  <c r="H54" i="1" s="1"/>
  <c r="I54" i="1" l="1"/>
  <c r="H67" i="1"/>
</calcChain>
</file>

<file path=xl/sharedStrings.xml><?xml version="1.0" encoding="utf-8"?>
<sst xmlns="http://schemas.openxmlformats.org/spreadsheetml/2006/main" count="88" uniqueCount="84">
  <si>
    <t>CMV</t>
  </si>
  <si>
    <t>MARK-UP</t>
  </si>
  <si>
    <t>Receita</t>
  </si>
  <si>
    <t>Despesa</t>
  </si>
  <si>
    <t>Lucro</t>
  </si>
  <si>
    <t>Preço de Venda = Custo*(1+MARK-UP)</t>
  </si>
  <si>
    <t>MARGEM DE CONTRIBUIÇÃO</t>
  </si>
  <si>
    <t>1- Ache o CMV, o Preço de Venda e a Receita de cada produto utilizando-se das fórmulas:</t>
  </si>
  <si>
    <t>TOTAL</t>
  </si>
  <si>
    <t>PARTICIPAÇAO</t>
  </si>
  <si>
    <t>EXERCÍCIO SOBRE PREÇO/CUSTO/MARGEM</t>
  </si>
  <si>
    <t>Lucro=MC-Despesas</t>
  </si>
  <si>
    <t>Geladeira</t>
  </si>
  <si>
    <t>Fogão</t>
  </si>
  <si>
    <t>Ventilador</t>
  </si>
  <si>
    <t>Maquina de lavar</t>
  </si>
  <si>
    <t>Armário</t>
  </si>
  <si>
    <t>Mesa</t>
  </si>
  <si>
    <t>Cadeiras</t>
  </si>
  <si>
    <t>Biombo</t>
  </si>
  <si>
    <t>Jogo de facas</t>
  </si>
  <si>
    <t>Jogo de copos</t>
  </si>
  <si>
    <t>Toalha portuguesa</t>
  </si>
  <si>
    <t>Jogo de pratos</t>
  </si>
  <si>
    <t>Banquinho</t>
  </si>
  <si>
    <t>Torradeira</t>
  </si>
  <si>
    <t>Margem de contribuição</t>
  </si>
  <si>
    <t>Maximo de desconto sobre preço</t>
  </si>
  <si>
    <t>Copos de cristal</t>
  </si>
  <si>
    <t>MC média</t>
  </si>
  <si>
    <t>Preço de Venda</t>
  </si>
  <si>
    <t>Custo</t>
  </si>
  <si>
    <t>Mercadoria</t>
  </si>
  <si>
    <t>Item</t>
  </si>
  <si>
    <t>Part.%</t>
  </si>
  <si>
    <t>Total</t>
  </si>
  <si>
    <t>MC = Margem de Contribuição em Relação à Receita Total</t>
  </si>
  <si>
    <t>MC</t>
  </si>
  <si>
    <t>Crescimento mensal da Receita</t>
  </si>
  <si>
    <t>Crescimento mensal da Despesa</t>
  </si>
  <si>
    <t>CMV=Receita*(1-MC%)</t>
  </si>
  <si>
    <t>MC%=(Receita-CMV)/Receita (em perc.)</t>
  </si>
  <si>
    <t>Gráfico da Participação (Pizza)</t>
  </si>
  <si>
    <t>Participação na Receita</t>
  </si>
  <si>
    <t>Volume de Venda</t>
  </si>
  <si>
    <t>Receita = Preço de Venda x Volume de Venda</t>
  </si>
  <si>
    <t>em amarelo</t>
  </si>
  <si>
    <t>Seguindo as instruções, resolva o exercício (10 itens).     Preencha apenas as células</t>
  </si>
  <si>
    <t>M38 = M40 !!! Porque?</t>
  </si>
  <si>
    <t>Atingir Meta:</t>
  </si>
  <si>
    <t>Volume de Fogão:</t>
  </si>
  <si>
    <t>Volume de Geladeira:</t>
  </si>
  <si>
    <r>
      <t xml:space="preserve">10. Utilize a </t>
    </r>
    <r>
      <rPr>
        <b/>
        <u/>
        <sz val="12"/>
        <rFont val="Arial"/>
        <family val="2"/>
      </rPr>
      <t>Tabela de Dados</t>
    </r>
    <r>
      <rPr>
        <b/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(Dados</t>
    </r>
    <r>
      <rPr>
        <b/>
        <sz val="12"/>
        <rFont val="Arial"/>
        <family val="2"/>
      </rPr>
      <t>:</t>
    </r>
    <r>
      <rPr>
        <b/>
        <u/>
        <sz val="12"/>
        <rFont val="Arial"/>
        <family val="2"/>
      </rPr>
      <t xml:space="preserve"> Teste de Hipóteses</t>
    </r>
    <r>
      <rPr>
        <b/>
        <sz val="12"/>
        <rFont val="Arial"/>
        <family val="2"/>
      </rPr>
      <t>:) para realizar uma Análise de Sensibilidade:</t>
    </r>
  </si>
  <si>
    <t xml:space="preserve">         A) da Receita Total (I38) variando o volume conforme Tabela A abaixo de duas variáveis: </t>
  </si>
  <si>
    <t xml:space="preserve">         B) do Lucro Total (H54) variando as Hipótese de crescimento conforme Tabela B abaixo de duas</t>
  </si>
  <si>
    <t xml:space="preserve">        Tabela A - Analise de sensibilidade da Receita</t>
  </si>
  <si>
    <t xml:space="preserve">             Tabela B - Analise de sensibilidade do Lucro</t>
  </si>
  <si>
    <t xml:space="preserve">           Crescimento mensal em %: da Receita (linha) versus Despesa (coluna)</t>
  </si>
  <si>
    <t xml:space="preserve">               Volume: de Geladeira (linha) versus de Fogão (coluna)</t>
  </si>
  <si>
    <t>gestão e está precisando de ajuda.</t>
  </si>
  <si>
    <t>:</t>
  </si>
  <si>
    <t>2 - Calcule os Totais;</t>
  </si>
  <si>
    <t>3 - Calcule a participação de cada produto na receita total: Receita do produto / Receita total;</t>
  </si>
  <si>
    <t>MC = Margem de Contribuição = Receita - CMV (em valor);</t>
  </si>
  <si>
    <t>Participação da margem de contribuição = valor da margem de contribuição / receita do produto;</t>
  </si>
  <si>
    <t>6 - Calcular a participação do valor de contribuição de cada produto em relação a receita total (Soma em M38);</t>
  </si>
  <si>
    <t>7 - Utilizando-se de Atingir Meta, faça a Receita Total alcançar 300.000 variando o Volume de: a) Geladeira e b) Fogão;</t>
  </si>
  <si>
    <t>9. Elaborar Gráfico com as 5 variáveis do Fluxo de Caixa (Linha) e outro da Part.% (Pizza);</t>
  </si>
  <si>
    <t xml:space="preserve">               Volume de Geladeira (linhas) versus Volume de Fogão (colunas);</t>
  </si>
  <si>
    <r>
      <t xml:space="preserve">         (para entender melhor o uso da </t>
    </r>
    <r>
      <rPr>
        <b/>
        <u/>
        <sz val="12"/>
        <rFont val="Arial"/>
        <family val="2"/>
      </rPr>
      <t>Tabela de Dados</t>
    </r>
    <r>
      <rPr>
        <b/>
        <sz val="12"/>
        <rFont val="Arial"/>
        <family val="2"/>
      </rPr>
      <t>, acione a Ferramenta e depois F1, atenção para o</t>
    </r>
  </si>
  <si>
    <t xml:space="preserve">           posicionamento das variáveis e os resultados)</t>
  </si>
  <si>
    <t>CMV = Custa da Mercadoria Vendida = Custo x Volume de Venda</t>
  </si>
  <si>
    <t>4 - Calcule o valor da margem de contribuição de cada item e a margem total (Soma em K38):</t>
  </si>
  <si>
    <t>Observação:   Ver também as fórmulas no fim do exercício.</t>
  </si>
  <si>
    <t>Margem na própria receita</t>
  </si>
  <si>
    <t>Participação na própria receita</t>
  </si>
  <si>
    <t>Participação da MC  na receita total</t>
  </si>
  <si>
    <t>Gráfico de Linha</t>
  </si>
  <si>
    <t xml:space="preserve">                variáveis: crescimento mensal da Receita (linha) versus crescimento mensal da Despesa (coluna).</t>
  </si>
  <si>
    <t>Hipótese:</t>
  </si>
  <si>
    <t>8. Completar o Fluxo de Caixa para 6 meses, considerando as hipóteses e os dados abaixo:</t>
  </si>
  <si>
    <t xml:space="preserve">     a participação da margem de contribuição total na receita total (M40):</t>
  </si>
  <si>
    <t>5 - Encontre a participação da margem de contribuição de cada produto em relação à receita do produto (Média em L38) e</t>
  </si>
  <si>
    <t>A indústria Fabri K. comercializa aparelhos eletrodomésticos. Infelizmente ela teve problemas com sua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</si>
</sst>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#,##0.0;[Red]\-#,##0.0"/>
  </numFmts>
  <fonts count="18" x14ac:knownFonts="1">
    <font>
      <sz val="10"/>
      <name val="MS Sans Serif"/>
    </font>
    <font>
      <i/>
      <sz val="10"/>
      <name val="MS Sans Serif"/>
      <family val="2"/>
    </font>
    <font>
      <b/>
      <i/>
      <sz val="10"/>
      <name val="MS Sans Serif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name val="MS Sans Serif"/>
      <family val="2"/>
    </font>
    <font>
      <b/>
      <sz val="12"/>
      <name val="MS Sans Serif"/>
      <family val="2"/>
    </font>
    <font>
      <sz val="10"/>
      <name val="MS Sans Serif"/>
      <family val="2"/>
    </font>
    <font>
      <i/>
      <sz val="10"/>
      <name val="Times New Roman"/>
      <family val="1"/>
    </font>
    <font>
      <sz val="8"/>
      <name val="Times New Roman"/>
      <family val="1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4.5"/>
      <name val="MS Sans Serif"/>
      <family val="2"/>
    </font>
    <font>
      <b/>
      <u/>
      <sz val="12"/>
      <name val="Arial"/>
      <family val="2"/>
    </font>
    <font>
      <sz val="9.5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399975585192419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0" fontId="3" fillId="0" borderId="0" applyFont="0" applyFill="0" applyBorder="0" applyAlignment="0" applyProtection="0"/>
  </cellStyleXfs>
  <cellXfs count="105">
    <xf numFmtId="0" fontId="0" fillId="0" borderId="0" xfId="0"/>
    <xf numFmtId="0" fontId="5" fillId="0" borderId="0" xfId="0" applyFont="1"/>
    <xf numFmtId="0" fontId="3" fillId="0" borderId="0" xfId="0" applyFont="1"/>
    <xf numFmtId="0" fontId="4" fillId="0" borderId="0" xfId="1" applyNumberFormat="1" applyFont="1"/>
    <xf numFmtId="0" fontId="2" fillId="0" borderId="0" xfId="0" applyFont="1"/>
    <xf numFmtId="0" fontId="7" fillId="0" borderId="0" xfId="1" applyNumberFormat="1" applyFont="1"/>
    <xf numFmtId="38" fontId="4" fillId="0" borderId="0" xfId="2" applyNumberFormat="1" applyFont="1" applyFill="1"/>
    <xf numFmtId="0" fontId="1" fillId="0" borderId="0" xfId="0" applyFont="1"/>
    <xf numFmtId="0" fontId="7" fillId="0" borderId="0" xfId="1" applyNumberFormat="1" applyFont="1" applyFill="1"/>
    <xf numFmtId="0" fontId="5" fillId="0" borderId="0" xfId="0" applyFont="1" applyFill="1"/>
    <xf numFmtId="0" fontId="9" fillId="0" borderId="0" xfId="0" applyFont="1" applyAlignment="1">
      <alignment horizontal="left"/>
    </xf>
    <xf numFmtId="0" fontId="5" fillId="2" borderId="0" xfId="0" applyFont="1" applyFill="1"/>
    <xf numFmtId="0" fontId="10" fillId="4" borderId="0" xfId="0" applyFont="1" applyFill="1" applyAlignment="1">
      <alignment horizontal="left"/>
    </xf>
    <xf numFmtId="0" fontId="10" fillId="4" borderId="0" xfId="0" applyFont="1" applyFill="1" applyAlignment="1">
      <alignment horizontal="center"/>
    </xf>
    <xf numFmtId="0" fontId="10" fillId="4" borderId="0" xfId="1" applyNumberFormat="1" applyFont="1" applyFill="1"/>
    <xf numFmtId="0" fontId="10" fillId="4" borderId="0" xfId="0" applyFont="1" applyFill="1"/>
    <xf numFmtId="0" fontId="10" fillId="4" borderId="0" xfId="1" applyNumberFormat="1" applyFont="1" applyFill="1" applyAlignment="1">
      <alignment horizontal="left"/>
    </xf>
    <xf numFmtId="0" fontId="10" fillId="5" borderId="0" xfId="1" applyNumberFormat="1" applyFont="1" applyFill="1"/>
    <xf numFmtId="0" fontId="11" fillId="0" borderId="0" xfId="0" applyFont="1"/>
    <xf numFmtId="0" fontId="12" fillId="0" borderId="0" xfId="0" applyFont="1"/>
    <xf numFmtId="38" fontId="10" fillId="0" borderId="0" xfId="2" applyNumberFormat="1" applyFont="1"/>
    <xf numFmtId="0" fontId="8" fillId="0" borderId="0" xfId="0" applyFont="1" applyFill="1"/>
    <xf numFmtId="0" fontId="1" fillId="0" borderId="0" xfId="0" applyFont="1" applyFill="1"/>
    <xf numFmtId="0" fontId="2" fillId="0" borderId="0" xfId="0" applyFont="1" applyFill="1"/>
    <xf numFmtId="9" fontId="6" fillId="0" borderId="0" xfId="1" applyFont="1" applyFill="1"/>
    <xf numFmtId="10" fontId="6" fillId="0" borderId="0" xfId="0" applyNumberFormat="1" applyFont="1" applyFill="1"/>
    <xf numFmtId="164" fontId="10" fillId="7" borderId="0" xfId="1" applyNumberFormat="1" applyFont="1" applyFill="1"/>
    <xf numFmtId="0" fontId="5" fillId="6" borderId="0" xfId="0" applyFont="1" applyFill="1"/>
    <xf numFmtId="0" fontId="10" fillId="2" borderId="0" xfId="0" applyFont="1" applyFill="1" applyAlignment="1">
      <alignment horizontal="left"/>
    </xf>
    <xf numFmtId="0" fontId="10" fillId="4" borderId="0" xfId="0" applyFont="1" applyFill="1" applyAlignment="1">
      <alignment horizontal="left"/>
    </xf>
    <xf numFmtId="0" fontId="4" fillId="3" borderId="0" xfId="1" applyNumberFormat="1" applyFont="1" applyFill="1" applyAlignment="1">
      <alignment horizontal="center"/>
    </xf>
    <xf numFmtId="10" fontId="10" fillId="2" borderId="3" xfId="1" applyNumberFormat="1" applyFont="1" applyFill="1" applyBorder="1"/>
    <xf numFmtId="38" fontId="12" fillId="2" borderId="3" xfId="2" applyNumberFormat="1" applyFont="1" applyFill="1" applyBorder="1"/>
    <xf numFmtId="38" fontId="12" fillId="2" borderId="9" xfId="2" applyNumberFormat="1" applyFont="1" applyFill="1" applyBorder="1"/>
    <xf numFmtId="38" fontId="12" fillId="2" borderId="7" xfId="0" applyNumberFormat="1" applyFont="1" applyFill="1" applyBorder="1"/>
    <xf numFmtId="0" fontId="12" fillId="0" borderId="0" xfId="1" applyNumberFormat="1" applyFont="1" applyAlignment="1">
      <alignment horizontal="center"/>
    </xf>
    <xf numFmtId="0" fontId="12" fillId="0" borderId="0" xfId="1" applyNumberFormat="1" applyFont="1"/>
    <xf numFmtId="38" fontId="12" fillId="0" borderId="0" xfId="2" applyNumberFormat="1" applyFont="1" applyFill="1"/>
    <xf numFmtId="164" fontId="12" fillId="0" borderId="0" xfId="1" applyNumberFormat="1" applyFont="1" applyFill="1" applyBorder="1" applyAlignment="1">
      <alignment horizontal="center"/>
    </xf>
    <xf numFmtId="164" fontId="12" fillId="2" borderId="3" xfId="1" applyNumberFormat="1" applyFont="1" applyFill="1" applyBorder="1" applyAlignment="1">
      <alignment horizontal="center"/>
    </xf>
    <xf numFmtId="10" fontId="12" fillId="2" borderId="3" xfId="1" applyNumberFormat="1" applyFont="1" applyFill="1" applyBorder="1"/>
    <xf numFmtId="0" fontId="12" fillId="0" borderId="8" xfId="1" applyNumberFormat="1" applyFont="1" applyBorder="1" applyAlignment="1">
      <alignment horizontal="center"/>
    </xf>
    <xf numFmtId="0" fontId="12" fillId="0" borderId="8" xfId="1" applyNumberFormat="1" applyFont="1" applyBorder="1"/>
    <xf numFmtId="38" fontId="12" fillId="0" borderId="8" xfId="2" applyNumberFormat="1" applyFont="1" applyFill="1" applyBorder="1"/>
    <xf numFmtId="164" fontId="12" fillId="0" borderId="8" xfId="1" applyNumberFormat="1" applyFont="1" applyFill="1" applyBorder="1" applyAlignment="1">
      <alignment horizontal="center"/>
    </xf>
    <xf numFmtId="164" fontId="12" fillId="2" borderId="9" xfId="1" applyNumberFormat="1" applyFont="1" applyFill="1" applyBorder="1" applyAlignment="1">
      <alignment horizontal="center"/>
    </xf>
    <xf numFmtId="10" fontId="12" fillId="2" borderId="9" xfId="1" applyNumberFormat="1" applyFont="1" applyFill="1" applyBorder="1"/>
    <xf numFmtId="38" fontId="12" fillId="0" borderId="0" xfId="2" applyNumberFormat="1" applyFont="1"/>
    <xf numFmtId="38" fontId="12" fillId="2" borderId="7" xfId="1" applyNumberFormat="1" applyFont="1" applyFill="1" applyBorder="1"/>
    <xf numFmtId="10" fontId="12" fillId="2" borderId="7" xfId="1" applyNumberFormat="1" applyFont="1" applyFill="1" applyBorder="1"/>
    <xf numFmtId="38" fontId="12" fillId="0" borderId="1" xfId="2" applyNumberFormat="1" applyFont="1" applyFill="1" applyBorder="1" applyAlignment="1">
      <alignment horizontal="center"/>
    </xf>
    <xf numFmtId="0" fontId="3" fillId="0" borderId="0" xfId="1" applyNumberFormat="1" applyFont="1"/>
    <xf numFmtId="0" fontId="10" fillId="2" borderId="3" xfId="0" applyFont="1" applyFill="1" applyBorder="1"/>
    <xf numFmtId="17" fontId="10" fillId="6" borderId="3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2" borderId="3" xfId="0" applyFont="1" applyFill="1" applyBorder="1"/>
    <xf numFmtId="164" fontId="12" fillId="2" borderId="3" xfId="1" applyNumberFormat="1" applyFont="1" applyFill="1" applyBorder="1"/>
    <xf numFmtId="38" fontId="12" fillId="2" borderId="3" xfId="2" applyNumberFormat="1" applyFont="1" applyFill="1" applyBorder="1" applyAlignment="1">
      <alignment horizontal="center"/>
    </xf>
    <xf numFmtId="0" fontId="13" fillId="8" borderId="0" xfId="0" applyFont="1" applyFill="1" applyAlignment="1">
      <alignment horizontal="center"/>
    </xf>
    <xf numFmtId="0" fontId="14" fillId="8" borderId="0" xfId="0" applyFont="1" applyFill="1" applyAlignment="1">
      <alignment horizontal="left"/>
    </xf>
    <xf numFmtId="0" fontId="4" fillId="0" borderId="0" xfId="0" applyFont="1" applyAlignment="1">
      <alignment horizontal="right"/>
    </xf>
    <xf numFmtId="0" fontId="4" fillId="0" borderId="0" xfId="1" applyNumberFormat="1" applyFont="1" applyAlignment="1">
      <alignment horizontal="center"/>
    </xf>
    <xf numFmtId="38" fontId="9" fillId="0" borderId="0" xfId="2" applyNumberFormat="1" applyFont="1" applyAlignment="1">
      <alignment horizontal="left"/>
    </xf>
    <xf numFmtId="0" fontId="10" fillId="4" borderId="0" xfId="1" applyNumberFormat="1" applyFont="1" applyFill="1" applyBorder="1"/>
    <xf numFmtId="38" fontId="12" fillId="2" borderId="1" xfId="2" applyNumberFormat="1" applyFont="1" applyFill="1" applyBorder="1"/>
    <xf numFmtId="38" fontId="10" fillId="2" borderId="10" xfId="1" applyNumberFormat="1" applyFont="1" applyFill="1" applyBorder="1"/>
    <xf numFmtId="38" fontId="10" fillId="2" borderId="11" xfId="1" applyNumberFormat="1" applyFont="1" applyFill="1" applyBorder="1"/>
    <xf numFmtId="38" fontId="12" fillId="0" borderId="3" xfId="2" applyNumberFormat="1" applyFont="1" applyBorder="1" applyAlignment="1">
      <alignment horizontal="right"/>
    </xf>
    <xf numFmtId="38" fontId="12" fillId="0" borderId="4" xfId="2" applyNumberFormat="1" applyFont="1" applyBorder="1" applyAlignment="1">
      <alignment horizontal="center"/>
    </xf>
    <xf numFmtId="38" fontId="12" fillId="0" borderId="12" xfId="2" applyNumberFormat="1" applyFont="1" applyBorder="1" applyAlignment="1">
      <alignment horizontal="right"/>
    </xf>
    <xf numFmtId="38" fontId="12" fillId="0" borderId="13" xfId="2" applyNumberFormat="1" applyFont="1" applyBorder="1" applyAlignment="1">
      <alignment horizontal="right"/>
    </xf>
    <xf numFmtId="38" fontId="12" fillId="0" borderId="14" xfId="2" applyNumberFormat="1" applyFont="1" applyBorder="1" applyAlignment="1">
      <alignment horizontal="right"/>
    </xf>
    <xf numFmtId="38" fontId="12" fillId="0" borderId="15" xfId="2" applyNumberFormat="1" applyFont="1" applyBorder="1" applyAlignment="1">
      <alignment horizontal="right"/>
    </xf>
    <xf numFmtId="38" fontId="12" fillId="0" borderId="16" xfId="2" applyNumberFormat="1" applyFont="1" applyBorder="1" applyAlignment="1">
      <alignment horizontal="right"/>
    </xf>
    <xf numFmtId="38" fontId="12" fillId="0" borderId="17" xfId="2" applyNumberFormat="1" applyFont="1" applyBorder="1" applyAlignment="1">
      <alignment horizontal="right"/>
    </xf>
    <xf numFmtId="38" fontId="12" fillId="0" borderId="18" xfId="2" applyNumberFormat="1" applyFont="1" applyBorder="1" applyAlignment="1">
      <alignment horizontal="right"/>
    </xf>
    <xf numFmtId="38" fontId="12" fillId="0" borderId="19" xfId="2" applyNumberFormat="1" applyFont="1" applyBorder="1" applyAlignment="1">
      <alignment horizontal="right"/>
    </xf>
    <xf numFmtId="38" fontId="12" fillId="0" borderId="20" xfId="2" applyNumberFormat="1" applyFont="1" applyBorder="1" applyAlignment="1">
      <alignment horizontal="center"/>
    </xf>
    <xf numFmtId="0" fontId="4" fillId="0" borderId="21" xfId="0" applyFont="1" applyBorder="1"/>
    <xf numFmtId="0" fontId="5" fillId="0" borderId="22" xfId="0" applyFont="1" applyBorder="1"/>
    <xf numFmtId="0" fontId="3" fillId="0" borderId="22" xfId="0" applyFont="1" applyBorder="1"/>
    <xf numFmtId="0" fontId="3" fillId="0" borderId="23" xfId="0" applyFont="1" applyBorder="1"/>
    <xf numFmtId="0" fontId="17" fillId="0" borderId="24" xfId="1" applyNumberFormat="1" applyFont="1" applyBorder="1"/>
    <xf numFmtId="0" fontId="17" fillId="0" borderId="25" xfId="1" applyNumberFormat="1" applyFont="1" applyBorder="1"/>
    <xf numFmtId="0" fontId="3" fillId="0" borderId="25" xfId="0" applyFont="1" applyBorder="1"/>
    <xf numFmtId="0" fontId="3" fillId="0" borderId="26" xfId="0" applyFont="1" applyBorder="1"/>
    <xf numFmtId="38" fontId="12" fillId="0" borderId="7" xfId="2" applyNumberFormat="1" applyFont="1" applyBorder="1" applyAlignment="1">
      <alignment horizontal="center"/>
    </xf>
    <xf numFmtId="10" fontId="12" fillId="0" borderId="20" xfId="1" applyNumberFormat="1" applyFont="1" applyBorder="1" applyAlignment="1">
      <alignment horizontal="center"/>
    </xf>
    <xf numFmtId="10" fontId="12" fillId="0" borderId="4" xfId="1" applyNumberFormat="1" applyFont="1" applyBorder="1" applyAlignment="1">
      <alignment horizontal="center"/>
    </xf>
    <xf numFmtId="0" fontId="10" fillId="2" borderId="7" xfId="0" applyNumberFormat="1" applyFont="1" applyFill="1" applyBorder="1" applyAlignment="1">
      <alignment horizontal="center"/>
    </xf>
    <xf numFmtId="0" fontId="3" fillId="0" borderId="4" xfId="1" applyNumberFormat="1" applyFont="1" applyFill="1" applyBorder="1" applyAlignment="1">
      <alignment vertical="center"/>
    </xf>
    <xf numFmtId="0" fontId="3" fillId="0" borderId="5" xfId="1" applyNumberFormat="1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15" fillId="0" borderId="6" xfId="0" applyFont="1" applyFill="1" applyBorder="1" applyAlignment="1">
      <alignment horizontal="right" vertical="center"/>
    </xf>
    <xf numFmtId="0" fontId="3" fillId="0" borderId="2" xfId="0" applyFont="1" applyBorder="1"/>
    <xf numFmtId="0" fontId="3" fillId="0" borderId="2" xfId="1" applyNumberFormat="1" applyFont="1" applyFill="1" applyBorder="1"/>
    <xf numFmtId="2" fontId="4" fillId="8" borderId="3" xfId="0" applyNumberFormat="1" applyFont="1" applyFill="1" applyBorder="1" applyAlignment="1">
      <alignment horizontal="center" vertical="center" wrapText="1"/>
    </xf>
    <xf numFmtId="0" fontId="4" fillId="8" borderId="3" xfId="1" applyNumberFormat="1" applyFont="1" applyFill="1" applyBorder="1" applyAlignment="1">
      <alignment horizontal="center" vertical="center"/>
    </xf>
    <xf numFmtId="0" fontId="4" fillId="8" borderId="3" xfId="0" applyFont="1" applyFill="1" applyBorder="1"/>
    <xf numFmtId="0" fontId="4" fillId="8" borderId="3" xfId="0" applyFont="1" applyFill="1" applyBorder="1" applyAlignment="1">
      <alignment horizontal="center"/>
    </xf>
    <xf numFmtId="2" fontId="4" fillId="8" borderId="3" xfId="0" applyNumberFormat="1" applyFont="1" applyFill="1" applyBorder="1" applyAlignment="1">
      <alignment vertical="center" wrapText="1"/>
    </xf>
    <xf numFmtId="165" fontId="12" fillId="2" borderId="3" xfId="2" applyNumberFormat="1" applyFont="1" applyFill="1" applyBorder="1"/>
    <xf numFmtId="0" fontId="10" fillId="8" borderId="0" xfId="1" applyNumberFormat="1" applyFont="1" applyFill="1" applyAlignment="1">
      <alignment horizontal="center" wrapText="1"/>
    </xf>
    <xf numFmtId="0" fontId="4" fillId="3" borderId="0" xfId="1" applyNumberFormat="1" applyFont="1" applyFill="1" applyAlignment="1">
      <alignment horizontal="center"/>
    </xf>
    <xf numFmtId="0" fontId="4" fillId="8" borderId="3" xfId="1" applyNumberFormat="1" applyFont="1" applyFill="1" applyBorder="1" applyAlignment="1">
      <alignment horizontal="center" vertical="center"/>
    </xf>
  </cellXfs>
  <cellStyles count="3">
    <cellStyle name="Normal" xfId="0" builtinId="0"/>
    <cellStyle name="Porcentagem" xfId="1" builtinId="5"/>
    <cellStyle name="Vírgula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'Varejo (Sol)'!$A$50</c:f>
              <c:strCache>
                <c:ptCount val="1"/>
                <c:pt idx="0">
                  <c:v>Receita</c:v>
                </c:pt>
              </c:strCache>
            </c:strRef>
          </c:tx>
          <c:marker>
            <c:symbol val="none"/>
          </c:marker>
          <c:cat>
            <c:numRef>
              <c:f>'Varejo (Sol)'!$B$49:$G$49</c:f>
              <c:numCache>
                <c:formatCode>mmm\-yy</c:formatCode>
                <c:ptCount val="6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</c:numCache>
            </c:numRef>
          </c:cat>
          <c:val>
            <c:numRef>
              <c:f>'Varejo (Sol)'!$B$50:$G$50</c:f>
              <c:numCache>
                <c:formatCode>#,##0_);[Red]\(#,##0\)</c:formatCode>
                <c:ptCount val="6"/>
                <c:pt idx="0">
                  <c:v>300000</c:v>
                </c:pt>
                <c:pt idx="1">
                  <c:v>303000</c:v>
                </c:pt>
                <c:pt idx="2">
                  <c:v>306030</c:v>
                </c:pt>
                <c:pt idx="3">
                  <c:v>309090.3</c:v>
                </c:pt>
                <c:pt idx="4">
                  <c:v>312181.20299999998</c:v>
                </c:pt>
                <c:pt idx="5">
                  <c:v>315303.01503000001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'Varejo (Sol)'!$A$51</c:f>
              <c:strCache>
                <c:ptCount val="1"/>
                <c:pt idx="0">
                  <c:v>CMV</c:v>
                </c:pt>
              </c:strCache>
            </c:strRef>
          </c:tx>
          <c:marker>
            <c:symbol val="none"/>
          </c:marker>
          <c:cat>
            <c:numRef>
              <c:f>'Varejo (Sol)'!$B$49:$G$49</c:f>
              <c:numCache>
                <c:formatCode>mmm\-yy</c:formatCode>
                <c:ptCount val="6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</c:numCache>
            </c:numRef>
          </c:cat>
          <c:val>
            <c:numRef>
              <c:f>'Varejo (Sol)'!$B$51:$G$51</c:f>
              <c:numCache>
                <c:formatCode>#,##0_);[Red]\(#,##0\)</c:formatCode>
                <c:ptCount val="6"/>
                <c:pt idx="0">
                  <c:v>210000</c:v>
                </c:pt>
                <c:pt idx="1">
                  <c:v>212100</c:v>
                </c:pt>
                <c:pt idx="2">
                  <c:v>214221</c:v>
                </c:pt>
                <c:pt idx="3">
                  <c:v>216363.21</c:v>
                </c:pt>
                <c:pt idx="4">
                  <c:v>218526.84209999998</c:v>
                </c:pt>
                <c:pt idx="5">
                  <c:v>220712.110521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'Varejo (Sol)'!$A$52</c:f>
              <c:strCache>
                <c:ptCount val="1"/>
                <c:pt idx="0">
                  <c:v>MC</c:v>
                </c:pt>
              </c:strCache>
            </c:strRef>
          </c:tx>
          <c:marker>
            <c:symbol val="none"/>
          </c:marker>
          <c:cat>
            <c:numRef>
              <c:f>'Varejo (Sol)'!$B$49:$G$49</c:f>
              <c:numCache>
                <c:formatCode>mmm\-yy</c:formatCode>
                <c:ptCount val="6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</c:numCache>
            </c:numRef>
          </c:cat>
          <c:val>
            <c:numRef>
              <c:f>'Varejo (Sol)'!$B$52:$G$52</c:f>
              <c:numCache>
                <c:formatCode>#,##0_);[Red]\(#,##0\)</c:formatCode>
                <c:ptCount val="6"/>
                <c:pt idx="0">
                  <c:v>90000</c:v>
                </c:pt>
                <c:pt idx="1">
                  <c:v>90900</c:v>
                </c:pt>
                <c:pt idx="2">
                  <c:v>91809</c:v>
                </c:pt>
                <c:pt idx="3">
                  <c:v>92727.09</c:v>
                </c:pt>
                <c:pt idx="4">
                  <c:v>93654.3609</c:v>
                </c:pt>
                <c:pt idx="5">
                  <c:v>94590.904509000015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'Varejo (Sol)'!$A$53</c:f>
              <c:strCache>
                <c:ptCount val="1"/>
                <c:pt idx="0">
                  <c:v>Despesa</c:v>
                </c:pt>
              </c:strCache>
            </c:strRef>
          </c:tx>
          <c:marker>
            <c:symbol val="none"/>
          </c:marker>
          <c:cat>
            <c:numRef>
              <c:f>'Varejo (Sol)'!$B$49:$G$49</c:f>
              <c:numCache>
                <c:formatCode>mmm\-yy</c:formatCode>
                <c:ptCount val="6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</c:numCache>
            </c:numRef>
          </c:cat>
          <c:val>
            <c:numRef>
              <c:f>'Varejo (Sol)'!$B$53:$G$53</c:f>
              <c:numCache>
                <c:formatCode>#,##0_);[Red]\(#,##0\)</c:formatCode>
                <c:ptCount val="6"/>
                <c:pt idx="0">
                  <c:v>83600</c:v>
                </c:pt>
                <c:pt idx="1">
                  <c:v>84603.199999999997</c:v>
                </c:pt>
                <c:pt idx="2">
                  <c:v>85618.438399999999</c:v>
                </c:pt>
                <c:pt idx="3">
                  <c:v>86645.859660799993</c:v>
                </c:pt>
                <c:pt idx="4">
                  <c:v>87685.609976729596</c:v>
                </c:pt>
                <c:pt idx="5">
                  <c:v>88737.837296450351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'Varejo (Sol)'!$A$54</c:f>
              <c:strCache>
                <c:ptCount val="1"/>
                <c:pt idx="0">
                  <c:v>Lucro</c:v>
                </c:pt>
              </c:strCache>
            </c:strRef>
          </c:tx>
          <c:marker>
            <c:symbol val="none"/>
          </c:marker>
          <c:cat>
            <c:numRef>
              <c:f>'Varejo (Sol)'!$B$49:$G$49</c:f>
              <c:numCache>
                <c:formatCode>mmm\-yy</c:formatCode>
                <c:ptCount val="6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</c:numCache>
            </c:numRef>
          </c:cat>
          <c:val>
            <c:numRef>
              <c:f>'Varejo (Sol)'!$B$54:$G$54</c:f>
              <c:numCache>
                <c:formatCode>#,##0_);[Red]\(#,##0\)</c:formatCode>
                <c:ptCount val="6"/>
                <c:pt idx="0">
                  <c:v>6400</c:v>
                </c:pt>
                <c:pt idx="1">
                  <c:v>6296.8000000000029</c:v>
                </c:pt>
                <c:pt idx="2">
                  <c:v>6190.5616000000009</c:v>
                </c:pt>
                <c:pt idx="3">
                  <c:v>6081.2303392000031</c:v>
                </c:pt>
                <c:pt idx="4">
                  <c:v>5968.7509232704033</c:v>
                </c:pt>
                <c:pt idx="5">
                  <c:v>5853.067212549664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5684608"/>
        <c:axId val="255686144"/>
      </c:lineChart>
      <c:dateAx>
        <c:axId val="2556846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255686144"/>
        <c:crosses val="autoZero"/>
        <c:auto val="1"/>
        <c:lblOffset val="100"/>
        <c:baseTimeUnit val="months"/>
      </c:dateAx>
      <c:valAx>
        <c:axId val="255686144"/>
        <c:scaling>
          <c:orientation val="minMax"/>
        </c:scaling>
        <c:delete val="0"/>
        <c:axPos val="l"/>
        <c:majorGridlines/>
        <c:numFmt formatCode="#,##0_);[Red]\(#,##0\)" sourceLinked="1"/>
        <c:majorTickMark val="out"/>
        <c:minorTickMark val="none"/>
        <c:tickLblPos val="nextTo"/>
        <c:crossAx val="2556846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6810807114828339"/>
          <c:y val="9.8828636853684634E-2"/>
          <c:w val="0.21200556818098781"/>
          <c:h val="0.59260488311398762"/>
        </c:manualLayout>
      </c:layout>
      <c:overlay val="0"/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014" footer="0.3149606200000001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pt-BR" sz="1400"/>
              <a:t>Participação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2903157981311578"/>
          <c:y val="0.18553727598209899"/>
          <c:w val="0.54614863179789763"/>
          <c:h val="0.77981029714053574"/>
        </c:manualLayout>
      </c:layout>
      <c:pieChart>
        <c:varyColors val="1"/>
        <c:ser>
          <c:idx val="0"/>
          <c:order val="0"/>
          <c:spPr>
            <a:ln>
              <a:solidFill>
                <a:schemeClr val="accent1"/>
              </a:solidFill>
            </a:ln>
          </c:spPr>
          <c:dPt>
            <c:idx val="0"/>
            <c:bubble3D val="0"/>
            <c:spPr>
              <a:solidFill>
                <a:schemeClr val="tx2">
                  <a:lumMod val="40000"/>
                  <a:lumOff val="60000"/>
                </a:schemeClr>
              </a:solidFill>
              <a:ln>
                <a:solidFill>
                  <a:schemeClr val="accent1"/>
                </a:solidFill>
              </a:ln>
            </c:spPr>
          </c:dPt>
          <c:dPt>
            <c:idx val="1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chemeClr val="accent1"/>
                </a:solidFill>
              </a:ln>
            </c:spPr>
          </c:dPt>
          <c:dPt>
            <c:idx val="2"/>
            <c:bubble3D val="0"/>
            <c:spPr>
              <a:pattFill prst="ltUpDiag">
                <a:fgClr>
                  <a:srgbClr val="00B050"/>
                </a:fgClr>
                <a:bgClr>
                  <a:schemeClr val="bg1"/>
                </a:bgClr>
              </a:pattFill>
              <a:ln>
                <a:solidFill>
                  <a:schemeClr val="accent1"/>
                </a:solidFill>
              </a:ln>
            </c:spPr>
          </c:dPt>
          <c:dLbls>
            <c:dLbl>
              <c:idx val="2"/>
              <c:layout>
                <c:manualLayout>
                  <c:x val="-0.21731318217755585"/>
                  <c:y val="0.1222758016461390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('Varejo (Sol)'!$A$51,'Varejo (Sol)'!$A$53:$A$54)</c:f>
              <c:strCache>
                <c:ptCount val="3"/>
                <c:pt idx="0">
                  <c:v>CMV</c:v>
                </c:pt>
                <c:pt idx="1">
                  <c:v>Despesa</c:v>
                </c:pt>
                <c:pt idx="2">
                  <c:v>Lucro</c:v>
                </c:pt>
              </c:strCache>
            </c:strRef>
          </c:cat>
          <c:val>
            <c:numRef>
              <c:f>('Varejo (Sol)'!$I$51,'Varejo (Sol)'!$I$53:$I$54)</c:f>
              <c:numCache>
                <c:formatCode>0.0%</c:formatCode>
                <c:ptCount val="3"/>
                <c:pt idx="0">
                  <c:v>0.7</c:v>
                </c:pt>
                <c:pt idx="1">
                  <c:v>0.28006592977227313</c:v>
                </c:pt>
                <c:pt idx="2">
                  <c:v>1.9934070227726898E-2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14" footer="0.3149606200000001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790895</xdr:colOff>
      <xdr:row>52</xdr:row>
      <xdr:rowOff>157904</xdr:rowOff>
    </xdr:from>
    <xdr:to>
      <xdr:col>9</xdr:col>
      <xdr:colOff>871999</xdr:colOff>
      <xdr:row>55</xdr:row>
      <xdr:rowOff>131234</xdr:rowOff>
    </xdr:to>
    <xdr:sp macro="" textlink="">
      <xdr:nvSpPr>
        <xdr:cNvPr id="1041" name="AutoShape 10"/>
        <xdr:cNvSpPr>
          <a:spLocks noChangeArrowheads="1"/>
        </xdr:cNvSpPr>
      </xdr:nvSpPr>
      <xdr:spPr bwMode="auto">
        <a:xfrm rot="19633445">
          <a:off x="7534595" y="11676804"/>
          <a:ext cx="957404" cy="544830"/>
        </a:xfrm>
        <a:prstGeom prst="rightArrow">
          <a:avLst>
            <a:gd name="adj1" fmla="val 50000"/>
            <a:gd name="adj2" fmla="val 51754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9</xdr:col>
      <xdr:colOff>326571</xdr:colOff>
      <xdr:row>40</xdr:row>
      <xdr:rowOff>185057</xdr:rowOff>
    </xdr:from>
    <xdr:to>
      <xdr:col>13</xdr:col>
      <xdr:colOff>892628</xdr:colOff>
      <xdr:row>51</xdr:row>
      <xdr:rowOff>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707572</xdr:colOff>
      <xdr:row>52</xdr:row>
      <xdr:rowOff>-1</xdr:rowOff>
    </xdr:from>
    <xdr:to>
      <xdr:col>13</xdr:col>
      <xdr:colOff>838201</xdr:colOff>
      <xdr:row>63</xdr:row>
      <xdr:rowOff>32657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1"/>
  <sheetViews>
    <sheetView tabSelected="1" topLeftCell="A31" zoomScale="70" zoomScaleNormal="70" workbookViewId="0">
      <selection activeCell="O42" sqref="O42"/>
    </sheetView>
  </sheetViews>
  <sheetFormatPr defaultColWidth="9.109375" defaultRowHeight="12.6" x14ac:dyDescent="0.25"/>
  <cols>
    <col min="1" max="1" width="15.5546875" style="1" customWidth="1"/>
    <col min="2" max="2" width="10.33203125" style="1" customWidth="1"/>
    <col min="3" max="3" width="11.5546875" style="1" customWidth="1"/>
    <col min="4" max="4" width="12.21875" style="1" customWidth="1"/>
    <col min="5" max="6" width="11.44140625" style="1" customWidth="1"/>
    <col min="7" max="7" width="13.109375" style="1" customWidth="1"/>
    <col min="8" max="8" width="12.6640625" style="1" customWidth="1"/>
    <col min="9" max="9" width="12.77734375" style="1" customWidth="1"/>
    <col min="10" max="10" width="14.5546875" style="9" bestFit="1" customWidth="1"/>
    <col min="11" max="11" width="12.88671875" style="1" customWidth="1"/>
    <col min="12" max="13" width="14.6640625" style="1" customWidth="1"/>
    <col min="14" max="14" width="13.5546875" style="1" customWidth="1"/>
    <col min="15" max="15" width="10.33203125" style="1" bestFit="1" customWidth="1"/>
    <col min="16" max="21" width="10.77734375" style="1" customWidth="1"/>
    <col min="22" max="22" width="9.109375" style="1"/>
    <col min="23" max="23" width="14.44140625" style="1" bestFit="1" customWidth="1"/>
    <col min="24" max="16384" width="9.109375" style="1"/>
  </cols>
  <sheetData>
    <row r="1" spans="1:24" s="2" customFormat="1" ht="20.25" customHeight="1" x14ac:dyDescent="0.4">
      <c r="A1" s="59" t="s">
        <v>83</v>
      </c>
      <c r="B1" s="59"/>
      <c r="C1" s="59"/>
      <c r="D1" s="59"/>
      <c r="E1" s="59"/>
      <c r="F1" s="59"/>
      <c r="G1" s="59"/>
      <c r="H1" s="59"/>
      <c r="I1" s="59"/>
      <c r="J1" s="58"/>
      <c r="K1" s="58"/>
    </row>
    <row r="2" spans="1:24" s="2" customFormat="1" ht="18" customHeight="1" x14ac:dyDescent="0.4">
      <c r="A2" s="59" t="s">
        <v>59</v>
      </c>
      <c r="B2" s="58"/>
      <c r="C2" s="58"/>
      <c r="D2" s="58"/>
      <c r="E2" s="58"/>
      <c r="F2" s="58"/>
      <c r="G2" s="58"/>
      <c r="H2" s="58"/>
      <c r="I2" s="58"/>
      <c r="J2" s="58"/>
      <c r="K2" s="58"/>
    </row>
    <row r="3" spans="1:24" s="2" customFormat="1" ht="7.8" customHeight="1" x14ac:dyDescent="0.3">
      <c r="A3" s="12"/>
      <c r="B3" s="13"/>
      <c r="C3" s="13"/>
      <c r="D3" s="13"/>
      <c r="E3" s="13"/>
      <c r="F3" s="13"/>
      <c r="G3" s="13"/>
      <c r="H3" s="13"/>
      <c r="I3" s="13"/>
      <c r="J3" s="14"/>
      <c r="K3" s="14"/>
    </row>
    <row r="4" spans="1:24" s="10" customFormat="1" ht="16.2" customHeight="1" x14ac:dyDescent="0.3">
      <c r="A4" s="29" t="s">
        <v>47</v>
      </c>
      <c r="B4" s="29"/>
      <c r="C4" s="29"/>
      <c r="D4" s="29"/>
      <c r="E4" s="29"/>
      <c r="F4" s="29"/>
      <c r="G4" s="29"/>
      <c r="H4" s="29"/>
      <c r="I4" s="57" t="s">
        <v>46</v>
      </c>
      <c r="J4" s="14" t="s">
        <v>60</v>
      </c>
      <c r="K4" s="14"/>
      <c r="U4" s="62"/>
    </row>
    <row r="5" spans="1:24" s="2" customFormat="1" ht="16.2" customHeight="1" x14ac:dyDescent="0.3">
      <c r="A5" s="14" t="s">
        <v>7</v>
      </c>
      <c r="B5" s="14"/>
      <c r="C5" s="14"/>
      <c r="D5" s="14"/>
      <c r="E5" s="14"/>
      <c r="F5" s="14"/>
      <c r="G5" s="15"/>
      <c r="H5" s="14"/>
      <c r="I5" s="14"/>
      <c r="J5" s="14"/>
      <c r="K5" s="14"/>
      <c r="U5" s="62"/>
    </row>
    <row r="6" spans="1:24" s="2" customFormat="1" ht="16.2" customHeight="1" x14ac:dyDescent="0.3">
      <c r="A6" s="14"/>
      <c r="B6" s="14" t="s">
        <v>71</v>
      </c>
      <c r="C6" s="14"/>
      <c r="D6" s="14"/>
      <c r="E6" s="14"/>
      <c r="F6" s="14"/>
      <c r="G6" s="15"/>
      <c r="H6" s="14"/>
      <c r="I6" s="14"/>
      <c r="J6" s="14"/>
      <c r="K6" s="14"/>
      <c r="L6" s="3"/>
      <c r="M6" s="3"/>
      <c r="N6" s="3"/>
      <c r="O6" s="3"/>
      <c r="U6" s="62"/>
      <c r="V6" s="4"/>
      <c r="W6" s="4"/>
      <c r="X6" s="4"/>
    </row>
    <row r="7" spans="1:24" s="2" customFormat="1" ht="16.2" customHeight="1" x14ac:dyDescent="0.3">
      <c r="A7" s="14"/>
      <c r="B7" s="14" t="s">
        <v>5</v>
      </c>
      <c r="C7" s="14"/>
      <c r="D7" s="14"/>
      <c r="E7" s="14"/>
      <c r="F7" s="14"/>
      <c r="G7" s="15"/>
      <c r="H7" s="14"/>
      <c r="I7" s="14"/>
      <c r="J7" s="14"/>
      <c r="K7" s="14"/>
      <c r="L7" s="3"/>
      <c r="M7" s="3"/>
      <c r="N7" s="3"/>
      <c r="O7" s="3"/>
      <c r="U7" s="62"/>
      <c r="V7" s="4"/>
      <c r="W7" s="4"/>
      <c r="X7" s="4"/>
    </row>
    <row r="8" spans="1:24" s="2" customFormat="1" ht="16.2" customHeight="1" x14ac:dyDescent="0.3">
      <c r="A8" s="14"/>
      <c r="B8" s="15" t="s">
        <v>45</v>
      </c>
      <c r="C8" s="14"/>
      <c r="D8" s="14"/>
      <c r="E8" s="14"/>
      <c r="F8" s="14"/>
      <c r="G8" s="14"/>
      <c r="H8" s="14"/>
      <c r="I8" s="14"/>
      <c r="J8" s="14"/>
      <c r="K8" s="14"/>
      <c r="L8" s="3"/>
      <c r="M8" s="3"/>
      <c r="N8" s="3"/>
      <c r="O8" s="3"/>
      <c r="U8" s="62"/>
      <c r="V8" s="4"/>
      <c r="W8" s="4"/>
      <c r="X8" s="4"/>
    </row>
    <row r="9" spans="1:24" s="2" customFormat="1" ht="16.2" customHeight="1" x14ac:dyDescent="0.3">
      <c r="A9" s="14" t="s">
        <v>61</v>
      </c>
      <c r="B9" s="15"/>
      <c r="C9" s="14"/>
      <c r="D9" s="14"/>
      <c r="E9" s="14"/>
      <c r="F9" s="14"/>
      <c r="G9" s="14"/>
      <c r="H9" s="14"/>
      <c r="I9" s="14"/>
      <c r="J9" s="14"/>
      <c r="K9" s="14"/>
      <c r="L9" s="3"/>
      <c r="M9" s="3"/>
      <c r="N9" s="3"/>
      <c r="O9" s="3"/>
      <c r="P9" s="62"/>
      <c r="Q9" s="62"/>
      <c r="R9" s="62"/>
      <c r="S9" s="62"/>
      <c r="T9" s="62"/>
      <c r="U9" s="62"/>
      <c r="V9" s="4"/>
      <c r="W9" s="4"/>
      <c r="X9" s="4"/>
    </row>
    <row r="10" spans="1:24" s="2" customFormat="1" ht="16.2" customHeight="1" x14ac:dyDescent="0.3">
      <c r="A10" s="14" t="s">
        <v>62</v>
      </c>
      <c r="B10" s="15"/>
      <c r="C10" s="14"/>
      <c r="D10" s="14"/>
      <c r="E10" s="14"/>
      <c r="F10" s="14"/>
      <c r="G10" s="14"/>
      <c r="H10" s="14"/>
      <c r="I10" s="14"/>
      <c r="J10" s="14"/>
      <c r="K10" s="14"/>
      <c r="L10" s="5"/>
      <c r="M10" s="5"/>
      <c r="N10" s="5"/>
      <c r="O10" s="5"/>
      <c r="P10" s="62"/>
      <c r="Q10" s="62"/>
      <c r="R10" s="62"/>
      <c r="S10" s="62"/>
      <c r="T10" s="62"/>
      <c r="U10" s="62"/>
      <c r="V10" s="7"/>
      <c r="W10" s="7"/>
      <c r="X10" s="7"/>
    </row>
    <row r="11" spans="1:24" s="2" customFormat="1" ht="16.2" customHeight="1" x14ac:dyDescent="0.3">
      <c r="A11" s="14" t="s">
        <v>72</v>
      </c>
      <c r="B11" s="15"/>
      <c r="C11" s="14"/>
      <c r="D11" s="14"/>
      <c r="E11" s="14"/>
      <c r="F11" s="14"/>
      <c r="G11" s="14"/>
      <c r="H11" s="14"/>
      <c r="I11" s="14"/>
      <c r="J11" s="14"/>
      <c r="K11" s="14"/>
      <c r="L11" s="5"/>
      <c r="M11" s="5"/>
      <c r="N11" s="5"/>
      <c r="O11" s="5"/>
      <c r="P11" s="62"/>
      <c r="Q11" s="62"/>
      <c r="R11" s="62"/>
      <c r="S11" s="62"/>
      <c r="T11" s="62"/>
      <c r="U11" s="62"/>
      <c r="V11" s="7"/>
      <c r="W11" s="7"/>
      <c r="X11" s="7"/>
    </row>
    <row r="12" spans="1:24" s="2" customFormat="1" ht="16.2" customHeight="1" x14ac:dyDescent="0.3">
      <c r="A12" s="14"/>
      <c r="B12" s="15" t="s">
        <v>63</v>
      </c>
      <c r="C12" s="14"/>
      <c r="D12" s="14"/>
      <c r="E12" s="14"/>
      <c r="F12" s="14"/>
      <c r="G12" s="14"/>
      <c r="H12" s="14"/>
      <c r="I12" s="14"/>
      <c r="J12" s="14"/>
      <c r="K12" s="14"/>
      <c r="L12" s="5"/>
      <c r="M12" s="5"/>
      <c r="N12" s="5"/>
      <c r="O12" s="5"/>
      <c r="P12" s="62"/>
      <c r="Q12" s="62"/>
      <c r="R12" s="62"/>
      <c r="S12" s="62"/>
      <c r="T12" s="62"/>
      <c r="U12" s="62"/>
      <c r="V12" s="7"/>
      <c r="W12" s="7"/>
      <c r="X12" s="7"/>
    </row>
    <row r="13" spans="1:24" s="2" customFormat="1" ht="16.2" customHeight="1" x14ac:dyDescent="0.3">
      <c r="A13" s="16" t="s">
        <v>82</v>
      </c>
      <c r="B13" s="16"/>
      <c r="C13" s="16"/>
      <c r="D13" s="16"/>
      <c r="E13" s="16"/>
      <c r="F13" s="16"/>
      <c r="G13" s="16"/>
      <c r="H13" s="16"/>
      <c r="I13" s="16"/>
      <c r="J13" s="14"/>
      <c r="K13" s="14"/>
      <c r="L13" s="5"/>
      <c r="M13" s="5"/>
      <c r="N13" s="5"/>
      <c r="O13" s="5"/>
      <c r="P13" s="62"/>
      <c r="Q13" s="62"/>
      <c r="R13" s="62"/>
      <c r="S13" s="62"/>
      <c r="T13" s="62"/>
      <c r="U13" s="62"/>
      <c r="V13" s="7"/>
      <c r="W13" s="7"/>
      <c r="X13" s="7"/>
    </row>
    <row r="14" spans="1:24" s="2" customFormat="1" ht="16.2" customHeight="1" x14ac:dyDescent="0.3">
      <c r="A14" s="16" t="s">
        <v>81</v>
      </c>
      <c r="B14" s="16"/>
      <c r="C14" s="16"/>
      <c r="D14" s="16"/>
      <c r="E14" s="16"/>
      <c r="F14" s="16"/>
      <c r="G14" s="16"/>
      <c r="H14" s="16"/>
      <c r="I14" s="16"/>
      <c r="J14" s="14"/>
      <c r="K14" s="14"/>
      <c r="L14" s="5"/>
      <c r="M14" s="5"/>
      <c r="N14" s="5"/>
      <c r="O14" s="5"/>
      <c r="P14" s="62"/>
      <c r="Q14" s="62"/>
      <c r="R14" s="62"/>
      <c r="S14" s="62"/>
      <c r="T14" s="62"/>
      <c r="U14" s="62"/>
      <c r="V14" s="7"/>
      <c r="W14" s="7"/>
      <c r="X14" s="7"/>
    </row>
    <row r="15" spans="1:24" s="2" customFormat="1" ht="16.2" customHeight="1" x14ac:dyDescent="0.3">
      <c r="A15" s="15"/>
      <c r="B15" s="15" t="s">
        <v>64</v>
      </c>
      <c r="C15" s="14"/>
      <c r="D15" s="14"/>
      <c r="E15" s="14"/>
      <c r="F15" s="14"/>
      <c r="G15" s="14"/>
      <c r="H15" s="14"/>
      <c r="I15" s="14"/>
      <c r="J15" s="14"/>
      <c r="K15" s="14"/>
      <c r="L15" s="5"/>
      <c r="M15" s="5"/>
      <c r="N15" s="61" t="s">
        <v>49</v>
      </c>
      <c r="O15" s="5"/>
      <c r="P15" s="62"/>
      <c r="Q15" s="62"/>
      <c r="R15" s="62"/>
      <c r="S15" s="62"/>
      <c r="T15" s="62"/>
      <c r="U15" s="62"/>
      <c r="V15" s="7"/>
      <c r="W15" s="7"/>
      <c r="X15" s="7"/>
    </row>
    <row r="16" spans="1:24" s="2" customFormat="1" ht="16.2" customHeight="1" x14ac:dyDescent="0.3">
      <c r="A16" s="14" t="s">
        <v>65</v>
      </c>
      <c r="B16" s="15"/>
      <c r="C16" s="14"/>
      <c r="D16" s="14"/>
      <c r="E16" s="14"/>
      <c r="F16" s="14"/>
      <c r="G16" s="14"/>
      <c r="H16" s="14"/>
      <c r="I16" s="14"/>
      <c r="J16" s="14"/>
      <c r="K16" s="14"/>
      <c r="L16" s="5"/>
      <c r="M16" s="60" t="s">
        <v>51</v>
      </c>
      <c r="N16" s="101">
        <v>180.53055555555557</v>
      </c>
      <c r="O16" s="5"/>
      <c r="P16" s="62"/>
      <c r="Q16" s="62"/>
      <c r="R16" s="62"/>
      <c r="S16" s="62"/>
      <c r="T16" s="62"/>
      <c r="U16" s="62"/>
      <c r="V16" s="7"/>
      <c r="W16" s="22"/>
      <c r="X16" s="22"/>
    </row>
    <row r="17" spans="1:24" s="2" customFormat="1" ht="16.2" customHeight="1" x14ac:dyDescent="0.3">
      <c r="A17" s="14" t="s">
        <v>66</v>
      </c>
      <c r="B17" s="15"/>
      <c r="C17" s="14"/>
      <c r="D17" s="14"/>
      <c r="E17" s="14"/>
      <c r="F17" s="14"/>
      <c r="G17" s="14"/>
      <c r="H17" s="14"/>
      <c r="I17" s="14"/>
      <c r="J17" s="14"/>
      <c r="K17" s="14"/>
      <c r="L17" s="5"/>
      <c r="M17" s="60" t="s">
        <v>50</v>
      </c>
      <c r="N17" s="101">
        <v>177.55092592592592</v>
      </c>
      <c r="O17" s="5"/>
      <c r="P17" s="62"/>
      <c r="Q17" s="62"/>
      <c r="R17" s="62"/>
      <c r="S17" s="62"/>
      <c r="T17" s="62"/>
      <c r="U17" s="62"/>
      <c r="V17" s="7"/>
      <c r="W17" s="22"/>
      <c r="X17" s="22"/>
    </row>
    <row r="18" spans="1:24" s="2" customFormat="1" ht="15.6" x14ac:dyDescent="0.3">
      <c r="A18" s="17" t="s">
        <v>73</v>
      </c>
      <c r="B18" s="17"/>
      <c r="C18" s="17"/>
      <c r="D18" s="17"/>
      <c r="E18" s="17"/>
      <c r="F18" s="17"/>
      <c r="J18" s="8"/>
      <c r="K18" s="5"/>
      <c r="L18" s="5"/>
      <c r="M18" s="5"/>
      <c r="N18" s="5"/>
      <c r="O18" s="5"/>
      <c r="P18" s="62"/>
      <c r="Q18" s="62"/>
      <c r="R18" s="62"/>
      <c r="S18" s="62"/>
      <c r="T18" s="62"/>
      <c r="U18" s="62"/>
      <c r="V18" s="7"/>
      <c r="W18" s="22"/>
      <c r="X18" s="22"/>
    </row>
    <row r="19" spans="1:24" s="2" customFormat="1" ht="16.2" customHeight="1" x14ac:dyDescent="0.3">
      <c r="A19" s="94"/>
      <c r="B19" s="94"/>
      <c r="C19" s="94"/>
      <c r="D19" s="94"/>
      <c r="E19" s="94"/>
      <c r="F19" s="94"/>
      <c r="G19" s="95"/>
      <c r="H19" s="95"/>
      <c r="I19" s="95"/>
      <c r="J19" s="95"/>
      <c r="K19" s="102" t="s">
        <v>26</v>
      </c>
      <c r="L19" s="102"/>
      <c r="M19" s="102"/>
      <c r="N19" s="51"/>
      <c r="O19" s="5"/>
      <c r="P19" s="62"/>
      <c r="Q19" s="62"/>
      <c r="R19" s="62"/>
      <c r="S19" s="62"/>
      <c r="T19" s="62"/>
      <c r="U19" s="62"/>
      <c r="V19" s="7"/>
      <c r="W19" s="22"/>
      <c r="X19" s="22"/>
    </row>
    <row r="20" spans="1:24" s="2" customFormat="1" ht="12.6" hidden="1" customHeight="1" x14ac:dyDescent="0.25">
      <c r="A20" s="103" t="s">
        <v>10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30"/>
      <c r="O20" s="5"/>
      <c r="P20" s="62"/>
      <c r="Q20" s="62"/>
      <c r="R20" s="62"/>
      <c r="S20" s="62"/>
      <c r="T20" s="62"/>
      <c r="U20" s="62"/>
      <c r="V20" s="7"/>
      <c r="W20" s="23"/>
      <c r="X20" s="23"/>
    </row>
    <row r="21" spans="1:24" s="2" customFormat="1" ht="12.6" hidden="1" customHeight="1" x14ac:dyDescent="0.25">
      <c r="A21" s="104" t="s">
        <v>33</v>
      </c>
      <c r="B21" s="104" t="s">
        <v>32</v>
      </c>
      <c r="C21" s="104"/>
      <c r="D21" s="104" t="s">
        <v>31</v>
      </c>
      <c r="E21" s="96"/>
      <c r="F21" s="104" t="s">
        <v>0</v>
      </c>
      <c r="G21" s="104" t="s">
        <v>1</v>
      </c>
      <c r="H21" s="97" t="s">
        <v>30</v>
      </c>
      <c r="I21" s="104" t="s">
        <v>2</v>
      </c>
      <c r="J21" s="96" t="s">
        <v>43</v>
      </c>
      <c r="K21" s="98" t="s">
        <v>6</v>
      </c>
      <c r="L21" s="98"/>
      <c r="M21" s="99" t="s">
        <v>9</v>
      </c>
      <c r="N21" s="99"/>
      <c r="O21" s="5"/>
      <c r="P21" s="62"/>
      <c r="Q21" s="62"/>
      <c r="R21" s="62"/>
      <c r="S21" s="62"/>
      <c r="T21" s="62"/>
      <c r="U21" s="62"/>
      <c r="V21" s="7"/>
      <c r="W21" s="23"/>
      <c r="X21" s="23"/>
    </row>
    <row r="22" spans="1:24" s="2" customFormat="1" ht="51.6" customHeight="1" x14ac:dyDescent="0.35">
      <c r="A22" s="104"/>
      <c r="B22" s="104"/>
      <c r="C22" s="104"/>
      <c r="D22" s="104"/>
      <c r="E22" s="96" t="s">
        <v>44</v>
      </c>
      <c r="F22" s="104"/>
      <c r="G22" s="104"/>
      <c r="H22" s="96" t="s">
        <v>30</v>
      </c>
      <c r="I22" s="104"/>
      <c r="J22" s="96" t="s">
        <v>43</v>
      </c>
      <c r="K22" s="100" t="s">
        <v>74</v>
      </c>
      <c r="L22" s="100" t="s">
        <v>75</v>
      </c>
      <c r="M22" s="100" t="s">
        <v>76</v>
      </c>
      <c r="N22" s="100" t="s">
        <v>27</v>
      </c>
      <c r="O22" s="5"/>
      <c r="P22" s="62"/>
      <c r="Q22" s="62"/>
      <c r="R22" s="62"/>
      <c r="S22" s="62"/>
      <c r="T22" s="62"/>
      <c r="U22" s="62"/>
      <c r="V22" s="7"/>
      <c r="W22" s="24"/>
      <c r="X22" s="23"/>
    </row>
    <row r="23" spans="1:24" s="2" customFormat="1" ht="20.25" customHeight="1" x14ac:dyDescent="0.35">
      <c r="A23" s="35">
        <v>1</v>
      </c>
      <c r="B23" s="36" t="s">
        <v>12</v>
      </c>
      <c r="C23" s="36"/>
      <c r="D23" s="37">
        <v>600</v>
      </c>
      <c r="E23" s="37">
        <v>110</v>
      </c>
      <c r="F23" s="32">
        <f>E23*D23</f>
        <v>66000</v>
      </c>
      <c r="G23" s="38">
        <v>0.5</v>
      </c>
      <c r="H23" s="32">
        <f>D23*(1+G23)</f>
        <v>900</v>
      </c>
      <c r="I23" s="32">
        <f>H23*E23</f>
        <v>99000</v>
      </c>
      <c r="J23" s="39">
        <f>I23/$I$38</f>
        <v>0.41856482998446237</v>
      </c>
      <c r="K23" s="32">
        <f>I23-F23</f>
        <v>33000</v>
      </c>
      <c r="L23" s="40">
        <f t="shared" ref="L23:L37" si="0">K23/I23</f>
        <v>0.33333333333333331</v>
      </c>
      <c r="M23" s="40">
        <f>K23/$I$38</f>
        <v>0.1395216099948208</v>
      </c>
      <c r="N23" s="40">
        <f>(H23-D23)/H23</f>
        <v>0.33333333333333331</v>
      </c>
      <c r="O23" s="5"/>
      <c r="P23" s="62"/>
      <c r="Q23" s="62"/>
      <c r="R23" s="62"/>
      <c r="S23" s="62"/>
      <c r="T23" s="62"/>
      <c r="U23" s="62"/>
      <c r="V23" s="7"/>
      <c r="W23" s="25"/>
      <c r="X23" s="23"/>
    </row>
    <row r="24" spans="1:24" s="2" customFormat="1" ht="15" x14ac:dyDescent="0.25">
      <c r="A24" s="35">
        <v>2</v>
      </c>
      <c r="B24" s="36" t="s">
        <v>13</v>
      </c>
      <c r="C24" s="36"/>
      <c r="D24" s="37">
        <v>400</v>
      </c>
      <c r="E24" s="37">
        <v>60</v>
      </c>
      <c r="F24" s="32">
        <f t="shared" ref="F24:F37" si="1">E24*D24</f>
        <v>24000</v>
      </c>
      <c r="G24" s="38">
        <v>0.35</v>
      </c>
      <c r="H24" s="32">
        <f t="shared" ref="H24:H37" si="2">D24*(1+G24)</f>
        <v>540</v>
      </c>
      <c r="I24" s="32">
        <f t="shared" ref="I24:I37" si="3">H24*E24</f>
        <v>32400</v>
      </c>
      <c r="J24" s="39">
        <f t="shared" ref="J24:J37" si="4">I24/$I$38</f>
        <v>0.1369848534494604</v>
      </c>
      <c r="K24" s="32">
        <f t="shared" ref="K24:K37" si="5">I24-F24</f>
        <v>8400</v>
      </c>
      <c r="L24" s="40">
        <f t="shared" si="0"/>
        <v>0.25925925925925924</v>
      </c>
      <c r="M24" s="40">
        <f t="shared" ref="M24:M37" si="6">K24/$I$38</f>
        <v>3.5514591635045292E-2</v>
      </c>
      <c r="N24" s="40">
        <f t="shared" ref="N24:N37" si="7">(H24-D24)/H24</f>
        <v>0.25925925925925924</v>
      </c>
      <c r="O24" s="5"/>
      <c r="P24" s="62"/>
      <c r="Q24" s="62"/>
      <c r="R24" s="62"/>
      <c r="S24" s="62"/>
      <c r="T24" s="62"/>
      <c r="U24" s="62"/>
      <c r="V24" s="7"/>
      <c r="W24" s="23"/>
      <c r="X24" s="23"/>
    </row>
    <row r="25" spans="1:24" s="2" customFormat="1" ht="15" x14ac:dyDescent="0.25">
      <c r="A25" s="35">
        <v>3</v>
      </c>
      <c r="B25" s="36" t="s">
        <v>14</v>
      </c>
      <c r="C25" s="36"/>
      <c r="D25" s="37">
        <v>250</v>
      </c>
      <c r="E25" s="37">
        <v>80</v>
      </c>
      <c r="F25" s="32">
        <f t="shared" si="1"/>
        <v>20000</v>
      </c>
      <c r="G25" s="38">
        <v>0.28000000000000003</v>
      </c>
      <c r="H25" s="32">
        <f t="shared" si="2"/>
        <v>320</v>
      </c>
      <c r="I25" s="32">
        <f t="shared" si="3"/>
        <v>25600</v>
      </c>
      <c r="J25" s="39">
        <f t="shared" si="4"/>
        <v>0.10823494593537612</v>
      </c>
      <c r="K25" s="32">
        <f t="shared" si="5"/>
        <v>5600</v>
      </c>
      <c r="L25" s="40">
        <f t="shared" si="0"/>
        <v>0.21875</v>
      </c>
      <c r="M25" s="40">
        <f t="shared" si="6"/>
        <v>2.3676394423363528E-2</v>
      </c>
      <c r="N25" s="40">
        <f t="shared" si="7"/>
        <v>0.21875</v>
      </c>
      <c r="O25" s="5"/>
      <c r="P25" s="62"/>
      <c r="Q25" s="62"/>
      <c r="R25" s="62"/>
      <c r="S25" s="62"/>
      <c r="T25" s="62"/>
      <c r="U25" s="62"/>
      <c r="V25" s="7"/>
      <c r="W25" s="23"/>
      <c r="X25" s="23"/>
    </row>
    <row r="26" spans="1:24" s="2" customFormat="1" ht="15" x14ac:dyDescent="0.25">
      <c r="A26" s="35">
        <v>4</v>
      </c>
      <c r="B26" s="36" t="s">
        <v>15</v>
      </c>
      <c r="C26" s="36"/>
      <c r="D26" s="37">
        <v>345</v>
      </c>
      <c r="E26" s="37">
        <v>30</v>
      </c>
      <c r="F26" s="32">
        <f t="shared" si="1"/>
        <v>10350</v>
      </c>
      <c r="G26" s="38">
        <v>0.45</v>
      </c>
      <c r="H26" s="32">
        <f t="shared" si="2"/>
        <v>500.25</v>
      </c>
      <c r="I26" s="32">
        <f t="shared" si="3"/>
        <v>15007.5</v>
      </c>
      <c r="J26" s="39">
        <f t="shared" si="4"/>
        <v>6.3450623090826455E-2</v>
      </c>
      <c r="K26" s="32">
        <f t="shared" si="5"/>
        <v>4657.5</v>
      </c>
      <c r="L26" s="40">
        <f t="shared" si="0"/>
        <v>0.31034482758620691</v>
      </c>
      <c r="M26" s="40">
        <f t="shared" si="6"/>
        <v>1.9691572683359936E-2</v>
      </c>
      <c r="N26" s="40">
        <f t="shared" si="7"/>
        <v>0.31034482758620691</v>
      </c>
      <c r="O26" s="5"/>
      <c r="P26" s="62"/>
      <c r="Q26" s="62"/>
      <c r="R26" s="62"/>
      <c r="S26" s="62"/>
      <c r="T26" s="62"/>
      <c r="U26" s="62"/>
      <c r="V26" s="7"/>
      <c r="W26" s="23"/>
      <c r="X26" s="23"/>
    </row>
    <row r="27" spans="1:24" s="2" customFormat="1" ht="15" x14ac:dyDescent="0.25">
      <c r="A27" s="35">
        <v>5</v>
      </c>
      <c r="B27" s="36" t="s">
        <v>16</v>
      </c>
      <c r="C27" s="36"/>
      <c r="D27" s="37">
        <v>250</v>
      </c>
      <c r="E27" s="37">
        <v>25</v>
      </c>
      <c r="F27" s="32">
        <f t="shared" si="1"/>
        <v>6250</v>
      </c>
      <c r="G27" s="38">
        <v>0.34</v>
      </c>
      <c r="H27" s="32">
        <f t="shared" si="2"/>
        <v>335</v>
      </c>
      <c r="I27" s="32">
        <f t="shared" si="3"/>
        <v>8375</v>
      </c>
      <c r="J27" s="39">
        <f t="shared" si="4"/>
        <v>3.5408893445655273E-2</v>
      </c>
      <c r="K27" s="32">
        <f t="shared" si="5"/>
        <v>2125</v>
      </c>
      <c r="L27" s="40">
        <f t="shared" si="0"/>
        <v>0.2537313432835821</v>
      </c>
      <c r="M27" s="40">
        <f t="shared" si="6"/>
        <v>8.9843460981513384E-3</v>
      </c>
      <c r="N27" s="40">
        <f t="shared" si="7"/>
        <v>0.2537313432835821</v>
      </c>
      <c r="O27" s="5"/>
      <c r="P27" s="62"/>
      <c r="Q27" s="62"/>
      <c r="R27" s="62"/>
      <c r="S27" s="62"/>
      <c r="T27" s="62"/>
      <c r="U27" s="62"/>
      <c r="V27" s="7"/>
      <c r="W27" s="23"/>
      <c r="X27" s="23"/>
    </row>
    <row r="28" spans="1:24" ht="15" x14ac:dyDescent="0.25">
      <c r="A28" s="35">
        <v>6</v>
      </c>
      <c r="B28" s="36" t="s">
        <v>17</v>
      </c>
      <c r="C28" s="36"/>
      <c r="D28" s="37">
        <v>125</v>
      </c>
      <c r="E28" s="37">
        <v>15</v>
      </c>
      <c r="F28" s="32">
        <f t="shared" si="1"/>
        <v>1875</v>
      </c>
      <c r="G28" s="38">
        <v>0.12</v>
      </c>
      <c r="H28" s="32">
        <f t="shared" si="2"/>
        <v>140</v>
      </c>
      <c r="I28" s="32">
        <f t="shared" si="3"/>
        <v>2100</v>
      </c>
      <c r="J28" s="39">
        <f t="shared" si="4"/>
        <v>8.8786479087613231E-3</v>
      </c>
      <c r="K28" s="32">
        <f t="shared" si="5"/>
        <v>225</v>
      </c>
      <c r="L28" s="40">
        <f t="shared" si="0"/>
        <v>0.10714285714285714</v>
      </c>
      <c r="M28" s="40">
        <f t="shared" si="6"/>
        <v>9.5128370451014177E-4</v>
      </c>
      <c r="N28" s="40">
        <f t="shared" si="7"/>
        <v>0.10714285714285714</v>
      </c>
      <c r="O28" s="5"/>
      <c r="P28" s="62"/>
      <c r="Q28" s="62"/>
      <c r="R28" s="62"/>
      <c r="S28" s="62"/>
      <c r="T28" s="62"/>
      <c r="U28" s="62"/>
      <c r="V28" s="7"/>
      <c r="W28" s="9"/>
      <c r="X28" s="9"/>
    </row>
    <row r="29" spans="1:24" ht="15" x14ac:dyDescent="0.25">
      <c r="A29" s="35">
        <v>7</v>
      </c>
      <c r="B29" s="36" t="s">
        <v>18</v>
      </c>
      <c r="C29" s="36"/>
      <c r="D29" s="37">
        <v>200</v>
      </c>
      <c r="E29" s="37">
        <v>25</v>
      </c>
      <c r="F29" s="32">
        <f t="shared" si="1"/>
        <v>5000</v>
      </c>
      <c r="G29" s="38">
        <v>0.34</v>
      </c>
      <c r="H29" s="32">
        <f t="shared" si="2"/>
        <v>268</v>
      </c>
      <c r="I29" s="32">
        <f t="shared" si="3"/>
        <v>6700</v>
      </c>
      <c r="J29" s="39">
        <f t="shared" si="4"/>
        <v>2.8327114756524222E-2</v>
      </c>
      <c r="K29" s="32">
        <f t="shared" si="5"/>
        <v>1700</v>
      </c>
      <c r="L29" s="40">
        <f t="shared" si="0"/>
        <v>0.2537313432835821</v>
      </c>
      <c r="M29" s="40">
        <f t="shared" si="6"/>
        <v>7.1874768785210709E-3</v>
      </c>
      <c r="N29" s="40">
        <f t="shared" si="7"/>
        <v>0.2537313432835821</v>
      </c>
      <c r="O29" s="5"/>
      <c r="P29" s="62"/>
      <c r="Q29" s="62"/>
      <c r="R29" s="62"/>
      <c r="S29" s="62"/>
      <c r="T29" s="62"/>
      <c r="U29" s="62"/>
      <c r="V29" s="7"/>
      <c r="W29" s="9"/>
      <c r="X29" s="9"/>
    </row>
    <row r="30" spans="1:24" ht="15" x14ac:dyDescent="0.25">
      <c r="A30" s="35">
        <v>8</v>
      </c>
      <c r="B30" s="36" t="s">
        <v>19</v>
      </c>
      <c r="C30" s="36"/>
      <c r="D30" s="37">
        <v>80</v>
      </c>
      <c r="E30" s="37">
        <v>20</v>
      </c>
      <c r="F30" s="32">
        <f t="shared" si="1"/>
        <v>1600</v>
      </c>
      <c r="G30" s="38">
        <v>0.45</v>
      </c>
      <c r="H30" s="32">
        <f t="shared" si="2"/>
        <v>116</v>
      </c>
      <c r="I30" s="32">
        <f t="shared" si="3"/>
        <v>2320</v>
      </c>
      <c r="J30" s="39">
        <f t="shared" si="4"/>
        <v>9.8087919753934612E-3</v>
      </c>
      <c r="K30" s="32">
        <f t="shared" si="5"/>
        <v>720</v>
      </c>
      <c r="L30" s="40">
        <f t="shared" si="0"/>
        <v>0.31034482758620691</v>
      </c>
      <c r="M30" s="40">
        <f t="shared" si="6"/>
        <v>3.0441078544324535E-3</v>
      </c>
      <c r="N30" s="40">
        <f t="shared" si="7"/>
        <v>0.31034482758620691</v>
      </c>
      <c r="O30" s="5"/>
      <c r="P30" s="62"/>
      <c r="Q30" s="62"/>
      <c r="R30" s="62"/>
      <c r="S30" s="62"/>
      <c r="T30" s="62"/>
      <c r="U30" s="62"/>
      <c r="V30" s="7"/>
      <c r="W30" s="9"/>
      <c r="X30" s="9"/>
    </row>
    <row r="31" spans="1:24" ht="15" x14ac:dyDescent="0.25">
      <c r="A31" s="35">
        <v>9</v>
      </c>
      <c r="B31" s="36" t="s">
        <v>20</v>
      </c>
      <c r="C31" s="36"/>
      <c r="D31" s="37">
        <v>130</v>
      </c>
      <c r="E31" s="37">
        <v>15</v>
      </c>
      <c r="F31" s="32">
        <f t="shared" si="1"/>
        <v>1950</v>
      </c>
      <c r="G31" s="38">
        <v>0.23</v>
      </c>
      <c r="H31" s="32">
        <f t="shared" si="2"/>
        <v>159.9</v>
      </c>
      <c r="I31" s="32">
        <f t="shared" si="3"/>
        <v>2398.5</v>
      </c>
      <c r="J31" s="39">
        <f t="shared" si="4"/>
        <v>1.0140684290078111E-2</v>
      </c>
      <c r="K31" s="32">
        <f t="shared" si="5"/>
        <v>448.5</v>
      </c>
      <c r="L31" s="40">
        <f t="shared" si="0"/>
        <v>0.18699186991869918</v>
      </c>
      <c r="M31" s="40">
        <f t="shared" si="6"/>
        <v>1.8962255176568825E-3</v>
      </c>
      <c r="N31" s="40">
        <f t="shared" si="7"/>
        <v>0.18699186991869921</v>
      </c>
      <c r="O31" s="5"/>
      <c r="P31" s="62"/>
      <c r="Q31" s="62"/>
      <c r="R31" s="62"/>
      <c r="S31" s="62"/>
      <c r="T31" s="62"/>
      <c r="U31" s="62"/>
      <c r="V31" s="7"/>
      <c r="W31" s="9"/>
      <c r="X31" s="9"/>
    </row>
    <row r="32" spans="1:24" ht="15" x14ac:dyDescent="0.25">
      <c r="A32" s="35">
        <v>10</v>
      </c>
      <c r="B32" s="36" t="s">
        <v>21</v>
      </c>
      <c r="C32" s="36"/>
      <c r="D32" s="37">
        <v>250</v>
      </c>
      <c r="E32" s="37">
        <v>25</v>
      </c>
      <c r="F32" s="32">
        <f t="shared" si="1"/>
        <v>6250</v>
      </c>
      <c r="G32" s="38">
        <v>0.35</v>
      </c>
      <c r="H32" s="32">
        <f t="shared" si="2"/>
        <v>337.5</v>
      </c>
      <c r="I32" s="32">
        <f t="shared" si="3"/>
        <v>8437.5</v>
      </c>
      <c r="J32" s="39">
        <f t="shared" si="4"/>
        <v>3.5673138919130314E-2</v>
      </c>
      <c r="K32" s="32">
        <f t="shared" si="5"/>
        <v>2187.5</v>
      </c>
      <c r="L32" s="40">
        <f t="shared" si="0"/>
        <v>0.25925925925925924</v>
      </c>
      <c r="M32" s="40">
        <f t="shared" si="6"/>
        <v>9.2485915716263786E-3</v>
      </c>
      <c r="N32" s="40">
        <f t="shared" si="7"/>
        <v>0.25925925925925924</v>
      </c>
      <c r="O32" s="5"/>
      <c r="P32" s="62"/>
      <c r="Q32" s="62"/>
      <c r="R32" s="62"/>
      <c r="S32" s="62"/>
      <c r="T32" s="62"/>
      <c r="U32" s="62"/>
      <c r="V32" s="7"/>
      <c r="W32" s="9"/>
      <c r="X32" s="9"/>
    </row>
    <row r="33" spans="1:24" ht="15" x14ac:dyDescent="0.25">
      <c r="A33" s="35">
        <v>11</v>
      </c>
      <c r="B33" s="36" t="s">
        <v>28</v>
      </c>
      <c r="C33" s="36"/>
      <c r="D33" s="37">
        <v>450</v>
      </c>
      <c r="E33" s="37">
        <v>15</v>
      </c>
      <c r="F33" s="32">
        <f t="shared" si="1"/>
        <v>6750</v>
      </c>
      <c r="G33" s="38">
        <v>0.7</v>
      </c>
      <c r="H33" s="32">
        <f t="shared" si="2"/>
        <v>765</v>
      </c>
      <c r="I33" s="32">
        <f t="shared" si="3"/>
        <v>11475</v>
      </c>
      <c r="J33" s="39">
        <f t="shared" si="4"/>
        <v>4.8515468930017229E-2</v>
      </c>
      <c r="K33" s="32">
        <f t="shared" si="5"/>
        <v>4725</v>
      </c>
      <c r="L33" s="40">
        <f t="shared" si="0"/>
        <v>0.41176470588235292</v>
      </c>
      <c r="M33" s="40">
        <f t="shared" si="6"/>
        <v>1.9976957794712976E-2</v>
      </c>
      <c r="N33" s="40">
        <f t="shared" si="7"/>
        <v>0.41176470588235292</v>
      </c>
      <c r="O33" s="5"/>
      <c r="P33" s="62"/>
      <c r="Q33" s="62"/>
      <c r="R33" s="62"/>
      <c r="S33" s="62"/>
      <c r="T33" s="62"/>
      <c r="U33" s="62"/>
      <c r="V33" s="7"/>
      <c r="W33" s="9"/>
      <c r="X33" s="9"/>
    </row>
    <row r="34" spans="1:24" ht="15" x14ac:dyDescent="0.25">
      <c r="A34" s="35">
        <v>12</v>
      </c>
      <c r="B34" s="36" t="s">
        <v>22</v>
      </c>
      <c r="C34" s="36"/>
      <c r="D34" s="37">
        <v>100</v>
      </c>
      <c r="E34" s="37">
        <v>50</v>
      </c>
      <c r="F34" s="32">
        <f t="shared" si="1"/>
        <v>5000</v>
      </c>
      <c r="G34" s="38">
        <v>0.45</v>
      </c>
      <c r="H34" s="32">
        <f t="shared" si="2"/>
        <v>145</v>
      </c>
      <c r="I34" s="32">
        <f t="shared" si="3"/>
        <v>7250</v>
      </c>
      <c r="J34" s="39">
        <f t="shared" si="4"/>
        <v>3.0652474923104567E-2</v>
      </c>
      <c r="K34" s="32">
        <f t="shared" si="5"/>
        <v>2250</v>
      </c>
      <c r="L34" s="40">
        <f t="shared" si="0"/>
        <v>0.31034482758620691</v>
      </c>
      <c r="M34" s="40">
        <f t="shared" si="6"/>
        <v>9.5128370451014171E-3</v>
      </c>
      <c r="N34" s="40">
        <f t="shared" si="7"/>
        <v>0.31034482758620691</v>
      </c>
      <c r="O34" s="5"/>
      <c r="P34" s="62"/>
      <c r="Q34" s="62"/>
      <c r="R34" s="62"/>
      <c r="S34" s="62"/>
      <c r="T34" s="62"/>
      <c r="U34" s="62"/>
      <c r="V34" s="7"/>
      <c r="W34" s="9"/>
      <c r="X34" s="9"/>
    </row>
    <row r="35" spans="1:24" ht="15" x14ac:dyDescent="0.25">
      <c r="A35" s="35">
        <v>13</v>
      </c>
      <c r="B35" s="36" t="s">
        <v>23</v>
      </c>
      <c r="C35" s="36"/>
      <c r="D35" s="37">
        <v>250</v>
      </c>
      <c r="E35" s="37">
        <v>25</v>
      </c>
      <c r="F35" s="32">
        <f t="shared" si="1"/>
        <v>6250</v>
      </c>
      <c r="G35" s="38">
        <v>0.23</v>
      </c>
      <c r="H35" s="32">
        <f t="shared" si="2"/>
        <v>307.5</v>
      </c>
      <c r="I35" s="32">
        <f t="shared" si="3"/>
        <v>7687.5</v>
      </c>
      <c r="J35" s="39">
        <f t="shared" si="4"/>
        <v>3.2502193237429845E-2</v>
      </c>
      <c r="K35" s="32">
        <f t="shared" si="5"/>
        <v>1437.5</v>
      </c>
      <c r="L35" s="40">
        <f t="shared" si="0"/>
        <v>0.18699186991869918</v>
      </c>
      <c r="M35" s="40">
        <f t="shared" si="6"/>
        <v>6.077645889925906E-3</v>
      </c>
      <c r="N35" s="40">
        <f t="shared" si="7"/>
        <v>0.18699186991869918</v>
      </c>
      <c r="O35" s="5"/>
      <c r="P35" s="62"/>
      <c r="Q35" s="62"/>
      <c r="R35" s="62"/>
      <c r="S35" s="62"/>
      <c r="T35" s="62"/>
      <c r="U35" s="62"/>
      <c r="V35" s="7"/>
      <c r="W35" s="9"/>
      <c r="X35" s="9"/>
    </row>
    <row r="36" spans="1:24" ht="15" x14ac:dyDescent="0.25">
      <c r="A36" s="35">
        <v>14</v>
      </c>
      <c r="B36" s="36" t="s">
        <v>24</v>
      </c>
      <c r="C36" s="36"/>
      <c r="D36" s="37">
        <v>75</v>
      </c>
      <c r="E36" s="37">
        <v>30</v>
      </c>
      <c r="F36" s="32">
        <f t="shared" si="1"/>
        <v>2250</v>
      </c>
      <c r="G36" s="38">
        <v>0.45</v>
      </c>
      <c r="H36" s="32">
        <f t="shared" si="2"/>
        <v>108.75</v>
      </c>
      <c r="I36" s="32">
        <f t="shared" si="3"/>
        <v>3262.5</v>
      </c>
      <c r="J36" s="39">
        <f t="shared" si="4"/>
        <v>1.3793613715397056E-2</v>
      </c>
      <c r="K36" s="32">
        <f t="shared" si="5"/>
        <v>1012.5</v>
      </c>
      <c r="L36" s="40">
        <f t="shared" si="0"/>
        <v>0.31034482758620691</v>
      </c>
      <c r="M36" s="40">
        <f t="shared" si="6"/>
        <v>4.2807766702956376E-3</v>
      </c>
      <c r="N36" s="40">
        <f t="shared" si="7"/>
        <v>0.31034482758620691</v>
      </c>
      <c r="O36" s="5"/>
      <c r="P36" s="62"/>
      <c r="Q36" s="62"/>
      <c r="R36" s="62"/>
      <c r="S36" s="62"/>
      <c r="T36" s="62"/>
      <c r="U36" s="62"/>
      <c r="V36" s="7"/>
      <c r="W36" s="9"/>
      <c r="X36" s="9"/>
    </row>
    <row r="37" spans="1:24" ht="15.6" thickBot="1" x14ac:dyDescent="0.3">
      <c r="A37" s="41">
        <v>15</v>
      </c>
      <c r="B37" s="42" t="s">
        <v>25</v>
      </c>
      <c r="C37" s="42"/>
      <c r="D37" s="43">
        <v>90</v>
      </c>
      <c r="E37" s="43">
        <v>30</v>
      </c>
      <c r="F37" s="33">
        <f t="shared" si="1"/>
        <v>2700</v>
      </c>
      <c r="G37" s="44">
        <v>0.67</v>
      </c>
      <c r="H37" s="33">
        <f t="shared" si="2"/>
        <v>150.29999999999998</v>
      </c>
      <c r="I37" s="33">
        <f t="shared" si="3"/>
        <v>4508.9999999999991</v>
      </c>
      <c r="J37" s="45">
        <f t="shared" si="4"/>
        <v>1.9063725438383236E-2</v>
      </c>
      <c r="K37" s="33">
        <f t="shared" si="5"/>
        <v>1808.9999999999991</v>
      </c>
      <c r="L37" s="46">
        <f t="shared" si="0"/>
        <v>0.40119760479041905</v>
      </c>
      <c r="M37" s="46">
        <f t="shared" si="6"/>
        <v>7.6483209842615361E-3</v>
      </c>
      <c r="N37" s="46">
        <f t="shared" si="7"/>
        <v>0.4011976047904191</v>
      </c>
      <c r="O37" s="5"/>
      <c r="P37" s="62"/>
      <c r="Q37" s="62"/>
      <c r="R37" s="62"/>
      <c r="S37" s="62"/>
      <c r="T37" s="62"/>
      <c r="U37" s="62"/>
      <c r="V37" s="7"/>
      <c r="W37" s="9"/>
      <c r="X37" s="9"/>
    </row>
    <row r="38" spans="1:24" ht="16.8" thickTop="1" thickBot="1" x14ac:dyDescent="0.35">
      <c r="A38" s="36"/>
      <c r="B38" s="89" t="s">
        <v>8</v>
      </c>
      <c r="C38" s="2"/>
      <c r="D38" s="19"/>
      <c r="E38" s="19"/>
      <c r="F38" s="34">
        <f>SUM(F23:F37)</f>
        <v>166225</v>
      </c>
      <c r="G38" s="2"/>
      <c r="H38" s="47"/>
      <c r="I38" s="66">
        <f>SUM(I23:I37)</f>
        <v>236522.5</v>
      </c>
      <c r="J38" s="47"/>
      <c r="K38" s="48">
        <f>SUM(K23:K37)</f>
        <v>70297.5</v>
      </c>
      <c r="L38" s="40">
        <f>AVERAGE(L23:L37)</f>
        <v>0.27423551709445804</v>
      </c>
      <c r="M38" s="49">
        <f>SUM(M23:M37)</f>
        <v>0.29721273874578535</v>
      </c>
      <c r="N38" s="20"/>
      <c r="O38" s="5"/>
      <c r="P38" s="62"/>
      <c r="Q38" s="62"/>
      <c r="R38" s="62"/>
      <c r="S38" s="62"/>
      <c r="T38" s="62"/>
      <c r="U38" s="62"/>
      <c r="V38" s="7"/>
      <c r="W38" s="9"/>
      <c r="X38" s="9"/>
    </row>
    <row r="39" spans="1:24" ht="15" x14ac:dyDescent="0.25">
      <c r="A39" s="36"/>
      <c r="B39" s="19"/>
      <c r="C39" s="19"/>
      <c r="D39" s="19"/>
      <c r="E39" s="19"/>
      <c r="F39" s="19"/>
      <c r="G39" s="19"/>
      <c r="H39" s="47"/>
      <c r="I39" s="47"/>
      <c r="J39" s="37"/>
      <c r="K39" s="47"/>
      <c r="L39" s="50" t="s">
        <v>29</v>
      </c>
      <c r="M39" s="18" t="s">
        <v>48</v>
      </c>
      <c r="P39" s="6"/>
      <c r="Q39" s="6"/>
      <c r="R39" s="9"/>
      <c r="S39" s="9"/>
      <c r="T39" s="9"/>
      <c r="U39" s="9"/>
      <c r="V39" s="9"/>
      <c r="W39" s="9"/>
      <c r="X39" s="9"/>
    </row>
    <row r="40" spans="1:24" ht="15.6" customHeight="1" x14ac:dyDescent="0.3">
      <c r="A40" s="51"/>
      <c r="B40" s="51"/>
      <c r="C40" s="51"/>
      <c r="D40" s="51"/>
      <c r="E40" s="51"/>
      <c r="F40" s="2"/>
      <c r="G40" s="2"/>
      <c r="H40" s="90"/>
      <c r="I40" s="91"/>
      <c r="J40" s="92"/>
      <c r="K40" s="92"/>
      <c r="L40" s="93" t="s">
        <v>36</v>
      </c>
      <c r="M40" s="31">
        <f>(I38-F38)/I38</f>
        <v>0.2972127387457853</v>
      </c>
      <c r="N40" s="3"/>
      <c r="O40" s="3"/>
      <c r="P40" s="3"/>
      <c r="Q40" s="3"/>
    </row>
    <row r="41" spans="1:24" ht="15.6" x14ac:dyDescent="0.3">
      <c r="A41" s="14" t="s">
        <v>80</v>
      </c>
      <c r="B41" s="14"/>
      <c r="C41" s="14"/>
      <c r="D41" s="14"/>
      <c r="E41" s="14"/>
      <c r="F41" s="14"/>
      <c r="G41" s="14"/>
      <c r="H41" s="14"/>
      <c r="I41" s="14"/>
      <c r="O41" s="3"/>
    </row>
    <row r="42" spans="1:24" ht="15.6" x14ac:dyDescent="0.3">
      <c r="A42" s="14"/>
      <c r="B42" s="26" t="s">
        <v>79</v>
      </c>
      <c r="C42" s="14"/>
      <c r="D42" s="14"/>
      <c r="E42" s="14"/>
      <c r="F42" s="14"/>
      <c r="G42" s="14"/>
      <c r="H42" s="14"/>
      <c r="I42" s="14"/>
      <c r="K42" s="28" t="s">
        <v>77</v>
      </c>
      <c r="L42" s="11"/>
      <c r="M42" s="27"/>
      <c r="O42" s="3"/>
    </row>
    <row r="43" spans="1:24" ht="15.6" x14ac:dyDescent="0.3">
      <c r="A43" s="14"/>
      <c r="B43" s="26">
        <v>0.01</v>
      </c>
      <c r="C43" s="14" t="s">
        <v>38</v>
      </c>
      <c r="D43" s="14"/>
      <c r="E43" s="14"/>
      <c r="F43" s="14"/>
      <c r="G43" s="14"/>
      <c r="H43" s="14"/>
      <c r="I43" s="14"/>
      <c r="K43" s="27"/>
      <c r="L43" s="27"/>
      <c r="M43" s="27"/>
      <c r="O43" s="3"/>
    </row>
    <row r="44" spans="1:24" ht="15.6" x14ac:dyDescent="0.3">
      <c r="A44" s="14"/>
      <c r="B44" s="26">
        <v>1.2E-2</v>
      </c>
      <c r="C44" s="14" t="s">
        <v>39</v>
      </c>
      <c r="D44" s="14"/>
      <c r="E44" s="14"/>
      <c r="F44" s="14"/>
      <c r="G44" s="14"/>
      <c r="H44" s="14"/>
      <c r="I44" s="14"/>
      <c r="K44" s="27"/>
      <c r="L44" s="27"/>
      <c r="M44" s="27"/>
      <c r="O44" s="3"/>
    </row>
    <row r="45" spans="1:24" ht="15.6" x14ac:dyDescent="0.3">
      <c r="A45" s="14"/>
      <c r="B45" s="26">
        <v>0.3</v>
      </c>
      <c r="C45" s="14" t="s">
        <v>41</v>
      </c>
      <c r="D45" s="14"/>
      <c r="E45" s="14"/>
      <c r="F45" s="14"/>
      <c r="G45" s="14"/>
      <c r="H45" s="14"/>
      <c r="I45" s="14"/>
      <c r="K45" s="27"/>
      <c r="L45" s="27"/>
      <c r="M45" s="27"/>
      <c r="O45" s="3"/>
    </row>
    <row r="46" spans="1:24" ht="15.6" x14ac:dyDescent="0.3">
      <c r="A46" s="14"/>
      <c r="B46" s="14"/>
      <c r="C46" s="14" t="s">
        <v>40</v>
      </c>
      <c r="D46" s="14"/>
      <c r="E46" s="14"/>
      <c r="F46" s="14"/>
      <c r="G46" s="14"/>
      <c r="H46" s="14"/>
      <c r="I46" s="14"/>
      <c r="K46" s="27"/>
      <c r="L46" s="27"/>
      <c r="M46" s="27"/>
      <c r="O46" s="3"/>
    </row>
    <row r="47" spans="1:24" ht="15.6" x14ac:dyDescent="0.3">
      <c r="A47" s="14"/>
      <c r="B47" s="14"/>
      <c r="C47" s="14" t="s">
        <v>11</v>
      </c>
      <c r="D47" s="14"/>
      <c r="E47" s="14"/>
      <c r="F47" s="14"/>
      <c r="G47" s="14"/>
      <c r="H47" s="14"/>
      <c r="I47" s="14"/>
      <c r="K47" s="27"/>
      <c r="L47" s="27"/>
      <c r="M47" s="27"/>
      <c r="O47" s="3"/>
    </row>
    <row r="48" spans="1:24" x14ac:dyDescent="0.25">
      <c r="K48" s="27"/>
      <c r="L48" s="27"/>
      <c r="M48" s="27"/>
      <c r="O48" s="3"/>
    </row>
    <row r="49" spans="1:24" ht="15.6" x14ac:dyDescent="0.3">
      <c r="A49" s="52"/>
      <c r="B49" s="53">
        <v>40179</v>
      </c>
      <c r="C49" s="53">
        <v>40210</v>
      </c>
      <c r="D49" s="53">
        <v>40238</v>
      </c>
      <c r="E49" s="53">
        <v>40269</v>
      </c>
      <c r="F49" s="53">
        <v>40299</v>
      </c>
      <c r="G49" s="53">
        <v>40330</v>
      </c>
      <c r="H49" s="54" t="s">
        <v>35</v>
      </c>
      <c r="I49" s="54" t="s">
        <v>34</v>
      </c>
      <c r="K49" s="27"/>
      <c r="L49" s="27"/>
      <c r="M49" s="27"/>
      <c r="O49" s="3"/>
    </row>
    <row r="50" spans="1:24" ht="15.6" x14ac:dyDescent="0.3">
      <c r="A50" s="52" t="s">
        <v>2</v>
      </c>
      <c r="B50" s="32">
        <v>300000</v>
      </c>
      <c r="C50" s="32">
        <f>B50*(1+$B43)</f>
        <v>303000</v>
      </c>
      <c r="D50" s="32">
        <f>C50*(1+$B43)</f>
        <v>306030</v>
      </c>
      <c r="E50" s="32">
        <f>D50*(1+$B43)</f>
        <v>309090.3</v>
      </c>
      <c r="F50" s="32">
        <f>E50*(1+$B43)</f>
        <v>312181.20299999998</v>
      </c>
      <c r="G50" s="32">
        <f>F50*(1+$B43)</f>
        <v>315303.01503000001</v>
      </c>
      <c r="H50" s="32">
        <f>SUM(B50:G50)</f>
        <v>1845604.5180299999</v>
      </c>
      <c r="I50" s="55"/>
      <c r="K50" s="27"/>
      <c r="L50" s="27"/>
      <c r="M50" s="27"/>
      <c r="O50" s="3"/>
    </row>
    <row r="51" spans="1:24" ht="15.6" x14ac:dyDescent="0.3">
      <c r="A51" s="52" t="s">
        <v>0</v>
      </c>
      <c r="B51" s="32">
        <f>B50*(1-$B$45)</f>
        <v>210000</v>
      </c>
      <c r="C51" s="32">
        <f t="shared" ref="C51:G51" si="8">C50*(1-$B$45)</f>
        <v>212100</v>
      </c>
      <c r="D51" s="32">
        <f t="shared" si="8"/>
        <v>214221</v>
      </c>
      <c r="E51" s="32">
        <f t="shared" si="8"/>
        <v>216363.21</v>
      </c>
      <c r="F51" s="32">
        <f t="shared" si="8"/>
        <v>218526.84209999998</v>
      </c>
      <c r="G51" s="32">
        <f t="shared" si="8"/>
        <v>220712.110521</v>
      </c>
      <c r="H51" s="32">
        <f t="shared" ref="H51:H54" si="9">SUM(B51:G51)</f>
        <v>1291923.1626209999</v>
      </c>
      <c r="I51" s="56">
        <f>H51/H$50</f>
        <v>0.7</v>
      </c>
      <c r="K51" s="27"/>
      <c r="L51" s="27"/>
      <c r="M51" s="27"/>
      <c r="O51" s="3"/>
    </row>
    <row r="52" spans="1:24" ht="15.6" x14ac:dyDescent="0.3">
      <c r="A52" s="52" t="s">
        <v>37</v>
      </c>
      <c r="B52" s="32">
        <f>B50-B51</f>
        <v>90000</v>
      </c>
      <c r="C52" s="32">
        <f t="shared" ref="C52:G52" si="10">C50-C51</f>
        <v>90900</v>
      </c>
      <c r="D52" s="32">
        <f t="shared" si="10"/>
        <v>91809</v>
      </c>
      <c r="E52" s="32">
        <f t="shared" si="10"/>
        <v>92727.09</v>
      </c>
      <c r="F52" s="32">
        <f t="shared" si="10"/>
        <v>93654.3609</v>
      </c>
      <c r="G52" s="32">
        <f t="shared" si="10"/>
        <v>94590.904509000015</v>
      </c>
      <c r="H52" s="32">
        <f t="shared" si="9"/>
        <v>553681.35540899995</v>
      </c>
      <c r="I52" s="56">
        <f t="shared" ref="I52:I54" si="11">H52/H$50</f>
        <v>0.3</v>
      </c>
      <c r="O52" s="3"/>
    </row>
    <row r="53" spans="1:24" ht="16.2" thickBot="1" x14ac:dyDescent="0.35">
      <c r="A53" s="52" t="s">
        <v>3</v>
      </c>
      <c r="B53" s="32">
        <v>83600</v>
      </c>
      <c r="C53" s="32">
        <f>B53*(1+$B44)</f>
        <v>84603.199999999997</v>
      </c>
      <c r="D53" s="32">
        <f>C53*(1+$B44)</f>
        <v>85618.438399999999</v>
      </c>
      <c r="E53" s="32">
        <f>D53*(1+$B44)</f>
        <v>86645.859660799993</v>
      </c>
      <c r="F53" s="32">
        <f>E53*(1+$B44)</f>
        <v>87685.609976729596</v>
      </c>
      <c r="G53" s="32">
        <f>F53*(1+$B44)</f>
        <v>88737.837296450351</v>
      </c>
      <c r="H53" s="64">
        <f t="shared" si="9"/>
        <v>516890.94533397997</v>
      </c>
      <c r="I53" s="56">
        <f t="shared" si="11"/>
        <v>0.28006592977227313</v>
      </c>
      <c r="L53" s="28" t="s">
        <v>42</v>
      </c>
      <c r="M53" s="11"/>
      <c r="O53" s="3"/>
    </row>
    <row r="54" spans="1:24" ht="16.2" thickBot="1" x14ac:dyDescent="0.35">
      <c r="A54" s="52" t="s">
        <v>4</v>
      </c>
      <c r="B54" s="32">
        <f>B52-B53</f>
        <v>6400</v>
      </c>
      <c r="C54" s="32">
        <f t="shared" ref="C54:G54" si="12">C52-C53</f>
        <v>6296.8000000000029</v>
      </c>
      <c r="D54" s="32">
        <f t="shared" si="12"/>
        <v>6190.5616000000009</v>
      </c>
      <c r="E54" s="32">
        <f t="shared" si="12"/>
        <v>6081.2303392000031</v>
      </c>
      <c r="F54" s="32">
        <f t="shared" si="12"/>
        <v>5968.7509232704033</v>
      </c>
      <c r="G54" s="32">
        <f t="shared" si="12"/>
        <v>5853.067212549664</v>
      </c>
      <c r="H54" s="65">
        <f t="shared" si="9"/>
        <v>36790.410075020074</v>
      </c>
      <c r="I54" s="56">
        <f t="shared" si="11"/>
        <v>1.9934070227726898E-2</v>
      </c>
      <c r="L54" s="27"/>
      <c r="M54" s="27"/>
      <c r="O54" s="3"/>
    </row>
    <row r="55" spans="1:24" x14ac:dyDescent="0.25">
      <c r="L55" s="27"/>
      <c r="M55" s="27"/>
      <c r="O55" s="3"/>
    </row>
    <row r="56" spans="1:24" ht="15.6" x14ac:dyDescent="0.3">
      <c r="A56" s="14" t="s">
        <v>67</v>
      </c>
      <c r="B56" s="14"/>
      <c r="C56" s="14"/>
      <c r="D56" s="14"/>
      <c r="E56" s="14"/>
      <c r="F56" s="14"/>
      <c r="G56" s="14"/>
      <c r="H56" s="14"/>
      <c r="I56" s="14"/>
      <c r="J56" s="14"/>
      <c r="L56" s="27"/>
      <c r="M56" s="27"/>
      <c r="O56" s="3"/>
    </row>
    <row r="57" spans="1:24" s="2" customFormat="1" ht="16.2" customHeight="1" x14ac:dyDescent="0.3">
      <c r="A57" s="14" t="s">
        <v>52</v>
      </c>
      <c r="B57" s="14"/>
      <c r="C57" s="14"/>
      <c r="D57" s="14"/>
      <c r="E57" s="14"/>
      <c r="F57" s="14"/>
      <c r="G57" s="14"/>
      <c r="H57" s="14"/>
      <c r="I57" s="14"/>
      <c r="J57" s="14"/>
      <c r="L57" s="27"/>
      <c r="M57" s="27"/>
      <c r="N57" s="1"/>
      <c r="O57" s="3"/>
      <c r="Q57" s="8"/>
      <c r="R57" s="21"/>
      <c r="S57" s="21"/>
      <c r="T57" s="22"/>
      <c r="U57" s="22"/>
      <c r="V57" s="22"/>
      <c r="W57" s="22"/>
      <c r="X57" s="22"/>
    </row>
    <row r="58" spans="1:24" ht="15.6" x14ac:dyDescent="0.3">
      <c r="A58" s="63" t="s">
        <v>53</v>
      </c>
      <c r="B58" s="63"/>
      <c r="C58" s="63"/>
      <c r="D58" s="63"/>
      <c r="E58" s="63"/>
      <c r="F58" s="63"/>
      <c r="G58" s="63"/>
      <c r="H58" s="63"/>
      <c r="I58" s="63"/>
      <c r="J58" s="14"/>
      <c r="L58" s="27"/>
      <c r="M58" s="27"/>
      <c r="O58" s="3"/>
    </row>
    <row r="59" spans="1:24" ht="15.6" x14ac:dyDescent="0.3">
      <c r="A59" s="14" t="s">
        <v>68</v>
      </c>
      <c r="B59" s="63"/>
      <c r="C59" s="63"/>
      <c r="D59" s="63"/>
      <c r="E59" s="63"/>
      <c r="F59" s="63"/>
      <c r="G59" s="63"/>
      <c r="H59" s="63"/>
      <c r="I59" s="63"/>
      <c r="J59" s="14"/>
      <c r="L59" s="27"/>
      <c r="M59" s="27"/>
      <c r="O59" s="3"/>
    </row>
    <row r="60" spans="1:24" ht="15.6" x14ac:dyDescent="0.3">
      <c r="A60" s="63" t="s">
        <v>54</v>
      </c>
      <c r="B60" s="63"/>
      <c r="C60" s="63"/>
      <c r="D60" s="63"/>
      <c r="E60" s="63"/>
      <c r="F60" s="63"/>
      <c r="G60" s="63"/>
      <c r="H60" s="63"/>
      <c r="I60" s="63"/>
      <c r="J60" s="14"/>
      <c r="L60" s="27"/>
      <c r="M60" s="27"/>
      <c r="O60" s="3"/>
    </row>
    <row r="61" spans="1:24" ht="15.6" x14ac:dyDescent="0.3">
      <c r="A61" s="63" t="s">
        <v>78</v>
      </c>
      <c r="B61" s="63"/>
      <c r="C61" s="63"/>
      <c r="D61" s="63"/>
      <c r="E61" s="63"/>
      <c r="F61" s="63"/>
      <c r="G61" s="63"/>
      <c r="H61" s="63"/>
      <c r="I61" s="63"/>
      <c r="J61" s="14"/>
      <c r="L61" s="27"/>
      <c r="M61" s="27"/>
      <c r="O61" s="3"/>
    </row>
    <row r="62" spans="1:24" ht="15.6" x14ac:dyDescent="0.3">
      <c r="A62" s="14" t="s">
        <v>69</v>
      </c>
      <c r="B62" s="14"/>
      <c r="C62" s="14"/>
      <c r="D62" s="14"/>
      <c r="E62" s="14"/>
      <c r="F62" s="14"/>
      <c r="G62" s="14"/>
      <c r="H62" s="14"/>
      <c r="I62" s="14"/>
      <c r="J62" s="14"/>
      <c r="L62" s="27"/>
      <c r="M62" s="27"/>
      <c r="O62" s="3"/>
    </row>
    <row r="63" spans="1:24" ht="15.6" x14ac:dyDescent="0.3">
      <c r="A63" s="14" t="s">
        <v>70</v>
      </c>
      <c r="B63" s="14"/>
      <c r="C63" s="14"/>
      <c r="D63" s="14"/>
      <c r="E63" s="14"/>
      <c r="F63" s="14"/>
      <c r="G63" s="14"/>
      <c r="H63" s="14"/>
      <c r="I63" s="14"/>
      <c r="J63" s="14"/>
      <c r="L63" s="27"/>
      <c r="M63" s="27"/>
      <c r="O63" s="3"/>
    </row>
    <row r="64" spans="1:24" ht="13.2" thickBot="1" x14ac:dyDescent="0.3">
      <c r="I64" s="9"/>
      <c r="J64" s="1"/>
      <c r="O64" s="3"/>
    </row>
    <row r="65" spans="2:12" x14ac:dyDescent="0.25">
      <c r="B65" s="78" t="s">
        <v>55</v>
      </c>
      <c r="C65" s="79"/>
      <c r="D65" s="80"/>
      <c r="E65" s="80"/>
      <c r="F65" s="81"/>
      <c r="H65" s="78" t="s">
        <v>56</v>
      </c>
      <c r="I65" s="79"/>
      <c r="J65" s="80"/>
      <c r="K65" s="80"/>
      <c r="L65" s="81"/>
    </row>
    <row r="66" spans="2:12" ht="13.2" thickBot="1" x14ac:dyDescent="0.3">
      <c r="B66" s="82" t="s">
        <v>58</v>
      </c>
      <c r="C66" s="83"/>
      <c r="D66" s="84"/>
      <c r="E66" s="84"/>
      <c r="F66" s="85"/>
      <c r="H66" s="82" t="s">
        <v>57</v>
      </c>
      <c r="I66" s="84"/>
      <c r="J66" s="84"/>
      <c r="K66" s="84"/>
      <c r="L66" s="85"/>
    </row>
    <row r="67" spans="2:12" ht="15.6" thickBot="1" x14ac:dyDescent="0.3">
      <c r="B67" s="86">
        <f>I38</f>
        <v>236522.5</v>
      </c>
      <c r="C67" s="77">
        <v>110</v>
      </c>
      <c r="D67" s="77">
        <v>140</v>
      </c>
      <c r="E67" s="77">
        <v>170</v>
      </c>
      <c r="F67" s="77">
        <v>200</v>
      </c>
      <c r="G67" s="19"/>
      <c r="H67" s="86">
        <f>H54</f>
        <v>36790.410075020074</v>
      </c>
      <c r="I67" s="87">
        <v>6.0000000000000001E-3</v>
      </c>
      <c r="J67" s="87">
        <v>8.0000000000000002E-3</v>
      </c>
      <c r="K67" s="87">
        <v>0.01</v>
      </c>
      <c r="L67" s="87">
        <v>1.2E-2</v>
      </c>
    </row>
    <row r="68" spans="2:12" ht="15" x14ac:dyDescent="0.25">
      <c r="B68" s="68">
        <v>60</v>
      </c>
      <c r="C68" s="69">
        <f t="dataTable" ref="C68:F71" dt2D="1" dtr="1" r1="E23" r2="E24"/>
        <v>236522.5</v>
      </c>
      <c r="D68" s="70">
        <v>263522.5</v>
      </c>
      <c r="E68" s="70">
        <v>290522.5</v>
      </c>
      <c r="F68" s="71">
        <v>317522.5</v>
      </c>
      <c r="G68" s="19"/>
      <c r="H68" s="88">
        <v>1.6E-2</v>
      </c>
      <c r="I68" s="69">
        <f t="dataTable" ref="I68:L71" dt2D="1" dtr="1" r1="B43" r2="B44"/>
        <v>26067.890956021292</v>
      </c>
      <c r="J68" s="70">
        <v>28818.692070270568</v>
      </c>
      <c r="K68" s="70">
        <v>31584.154064481409</v>
      </c>
      <c r="L68" s="71">
        <v>34364.34267531638</v>
      </c>
    </row>
    <row r="69" spans="2:12" ht="15" x14ac:dyDescent="0.25">
      <c r="B69" s="68">
        <v>100</v>
      </c>
      <c r="C69" s="72">
        <v>258122.5</v>
      </c>
      <c r="D69" s="67">
        <v>285122.5</v>
      </c>
      <c r="E69" s="67">
        <v>312122.5</v>
      </c>
      <c r="F69" s="73">
        <v>339122.5</v>
      </c>
      <c r="G69" s="19"/>
      <c r="H69" s="88">
        <v>1.4E-2</v>
      </c>
      <c r="I69" s="72">
        <v>28677.920010112241</v>
      </c>
      <c r="J69" s="67">
        <v>31428.721124361517</v>
      </c>
      <c r="K69" s="67">
        <v>34194.183118572357</v>
      </c>
      <c r="L69" s="73">
        <v>36974.371729407329</v>
      </c>
    </row>
    <row r="70" spans="2:12" ht="15" x14ac:dyDescent="0.25">
      <c r="B70" s="68">
        <v>140</v>
      </c>
      <c r="C70" s="72">
        <v>279722.5</v>
      </c>
      <c r="D70" s="67">
        <v>306722.5</v>
      </c>
      <c r="E70" s="67">
        <v>333722.5</v>
      </c>
      <c r="F70" s="73">
        <v>360722.5</v>
      </c>
      <c r="G70" s="19"/>
      <c r="H70" s="88">
        <v>1.2E-2</v>
      </c>
      <c r="I70" s="72">
        <v>31274.146966559958</v>
      </c>
      <c r="J70" s="67">
        <v>34024.948080809234</v>
      </c>
      <c r="K70" s="67">
        <v>36790.410075020074</v>
      </c>
      <c r="L70" s="73">
        <v>39570.598685855046</v>
      </c>
    </row>
    <row r="71" spans="2:12" ht="15.6" thickBot="1" x14ac:dyDescent="0.3">
      <c r="B71" s="68">
        <v>180</v>
      </c>
      <c r="C71" s="74">
        <v>301322.5</v>
      </c>
      <c r="D71" s="75">
        <v>328322.5</v>
      </c>
      <c r="E71" s="75">
        <v>355322.5</v>
      </c>
      <c r="F71" s="76">
        <v>382322.5</v>
      </c>
      <c r="G71" s="19"/>
      <c r="H71" s="88">
        <v>0.01</v>
      </c>
      <c r="I71" s="74">
        <v>33856.633276179884</v>
      </c>
      <c r="J71" s="75">
        <v>36607.43439042916</v>
      </c>
      <c r="K71" s="75">
        <v>39372.89638464</v>
      </c>
      <c r="L71" s="76">
        <v>42153.084995474972</v>
      </c>
    </row>
  </sheetData>
  <mergeCells count="8">
    <mergeCell ref="K19:M19"/>
    <mergeCell ref="A20:M20"/>
    <mergeCell ref="A21:A22"/>
    <mergeCell ref="I21:I22"/>
    <mergeCell ref="B21:C22"/>
    <mergeCell ref="D21:D22"/>
    <mergeCell ref="F21:F22"/>
    <mergeCell ref="G21:G22"/>
  </mergeCells>
  <phoneticPr fontId="0" type="noConversion"/>
  <printOptions gridLines="1" gridLinesSet="0"/>
  <pageMargins left="0.74803149606299213" right="0.74803149606299213" top="0.98425196850393704" bottom="0.98425196850393704" header="0.49212598499999999" footer="0.49212598499999999"/>
  <pageSetup orientation="landscape" horizontalDpi="4294967292" verticalDpi="4294967292" r:id="rId1"/>
  <headerFooter alignWithMargins="0">
    <oddHeader>&amp;F</oddHeader>
    <oddFooter>Page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Varejo (Sol)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Chu;Usando o Excel na pratica</dc:creator>
  <cp:lastModifiedBy>Meirelles</cp:lastModifiedBy>
  <dcterms:created xsi:type="dcterms:W3CDTF">1998-02-25T22:33:28Z</dcterms:created>
  <dcterms:modified xsi:type="dcterms:W3CDTF">2014-01-23T22:03:13Z</dcterms:modified>
</cp:coreProperties>
</file>