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30" windowHeight="4635"/>
  </bookViews>
  <sheets>
    <sheet name="Demonstrativo" sheetId="1" r:id="rId1"/>
    <sheet name="Detalhamento" sheetId="2" r:id="rId2"/>
    <sheet name="Aeronaves" sheetId="3" r:id="rId3"/>
  </sheets>
  <definedNames>
    <definedName name="_xlnm.Print_Area" localSheetId="0">Demonstrativo!$A$1:$N$17</definedName>
    <definedName name="horas">Demonstrativo!$B$3</definedName>
    <definedName name="Modelo">Demonstrativo!$B$2</definedName>
    <definedName name="tabela">Aeronaves!$A$4:$G$11</definedName>
  </definedNames>
  <calcPr calcId="145621"/>
</workbook>
</file>

<file path=xl/calcChain.xml><?xml version="1.0" encoding="utf-8"?>
<calcChain xmlns="http://schemas.openxmlformats.org/spreadsheetml/2006/main">
  <c r="D9" i="1" l="1"/>
  <c r="D10" i="1"/>
  <c r="A11" i="1"/>
  <c r="A10" i="1"/>
  <c r="D8" i="1"/>
  <c r="G16" i="1"/>
  <c r="B3" i="2"/>
  <c r="C3" i="2"/>
  <c r="D3" i="2"/>
  <c r="B4" i="2"/>
  <c r="C4" i="2"/>
  <c r="B5" i="2"/>
  <c r="C5" i="2"/>
  <c r="B6" i="2"/>
  <c r="C6" i="2"/>
  <c r="D6" i="2"/>
  <c r="B7" i="2"/>
  <c r="C7" i="2"/>
  <c r="D7" i="2"/>
  <c r="B8" i="2"/>
  <c r="E8" i="2" s="1"/>
  <c r="B9" i="2"/>
  <c r="C9" i="2"/>
  <c r="D9" i="2"/>
  <c r="E3" i="2" l="1"/>
  <c r="E4" i="2"/>
  <c r="E6" i="2"/>
  <c r="E9" i="2"/>
  <c r="E7" i="2"/>
  <c r="E5" i="2"/>
  <c r="E10" i="2" l="1"/>
  <c r="B7" i="1" s="1"/>
  <c r="B8" i="1" s="1"/>
  <c r="B10" i="1" s="1"/>
  <c r="B11" i="1" l="1"/>
</calcChain>
</file>

<file path=xl/sharedStrings.xml><?xml version="1.0" encoding="utf-8"?>
<sst xmlns="http://schemas.openxmlformats.org/spreadsheetml/2006/main" count="63" uniqueCount="55">
  <si>
    <t>Transcontinental - Fretamento de Aeronaves</t>
  </si>
  <si>
    <t xml:space="preserve"> Modelo</t>
  </si>
  <si>
    <t>Tab.modelos</t>
  </si>
  <si>
    <t>Tabelas básicas</t>
  </si>
  <si>
    <t xml:space="preserve"> Horas de vôo</t>
  </si>
  <si>
    <t xml:space="preserve"> Tarifa aerop.origem</t>
  </si>
  <si>
    <t>Valores constantes</t>
  </si>
  <si>
    <t xml:space="preserve"> Tarifa aerop. escala</t>
  </si>
  <si>
    <t>Sal.tripulaç.técn.($/h)</t>
  </si>
  <si>
    <t xml:space="preserve"> Tarifa aerop.destino</t>
  </si>
  <si>
    <t>Sal.Comiss.Bordo ($/h)</t>
  </si>
  <si>
    <t xml:space="preserve"> Custo total</t>
  </si>
  <si>
    <t>Preço combustível ($/l)</t>
  </si>
  <si>
    <t xml:space="preserve"> Preço à vista</t>
  </si>
  <si>
    <r>
      <t>Margem (</t>
    </r>
    <r>
      <rPr>
        <i/>
        <sz val="10"/>
        <rFont val="Arial"/>
        <family val="2"/>
      </rPr>
      <t>mark-up</t>
    </r>
    <r>
      <rPr>
        <sz val="10"/>
        <rFont val="Arial"/>
        <family val="2"/>
      </rPr>
      <t>)</t>
    </r>
  </si>
  <si>
    <t xml:space="preserve"> Qtde. parcelas</t>
  </si>
  <si>
    <t>Taxa de juros</t>
  </si>
  <si>
    <t>Custos indiretos mensais</t>
  </si>
  <si>
    <t>Organiz.terrestre</t>
  </si>
  <si>
    <t>Organiz.tráfego-carga</t>
  </si>
  <si>
    <t>Preencha as células</t>
  </si>
  <si>
    <t>Outras despesas</t>
  </si>
  <si>
    <t>com fundo azul</t>
  </si>
  <si>
    <t>Admin.Geral</t>
  </si>
  <si>
    <t>Total</t>
  </si>
  <si>
    <t>Demonstrativo detalhado do custo do fretamento</t>
  </si>
  <si>
    <t>Vlr.unitário</t>
  </si>
  <si>
    <t>Horas</t>
  </si>
  <si>
    <t>Base cálculo</t>
  </si>
  <si>
    <t>Valor</t>
  </si>
  <si>
    <t xml:space="preserve"> Combustível</t>
  </si>
  <si>
    <t xml:space="preserve"> Depreciação</t>
  </si>
  <si>
    <t xml:space="preserve"> Manut. preventiva</t>
  </si>
  <si>
    <t xml:space="preserve"> Tripulantes técnicos</t>
  </si>
  <si>
    <t xml:space="preserve"> Comiss. bordo</t>
  </si>
  <si>
    <t xml:space="preserve"> Tx.aeroportuárias</t>
  </si>
  <si>
    <t xml:space="preserve"> Custos indiretos</t>
  </si>
  <si>
    <t xml:space="preserve"> Total</t>
  </si>
  <si>
    <t>Tabela de aeronaves</t>
  </si>
  <si>
    <t>Depreciação</t>
  </si>
  <si>
    <t>Cons.combust.</t>
  </si>
  <si>
    <t>Manut.prevent.</t>
  </si>
  <si>
    <t>Fator rateio</t>
  </si>
  <si>
    <t>($/h)</t>
  </si>
  <si>
    <t>(l/h)</t>
  </si>
  <si>
    <t>custos indir.</t>
  </si>
  <si>
    <t>EMB-120</t>
  </si>
  <si>
    <t>Tripul.</t>
  </si>
  <si>
    <t>Comiss.</t>
  </si>
  <si>
    <t>técn.</t>
  </si>
  <si>
    <t>bordo</t>
  </si>
  <si>
    <t>ERJ-135</t>
  </si>
  <si>
    <t>A-320</t>
  </si>
  <si>
    <t>A-310</t>
  </si>
  <si>
    <t>Embraer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</si>
</sst>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0000"/>
    <numFmt numFmtId="166" formatCode="_(* #,##0_);_(* \(#,##0\);_(* &quot;-&quot;??_);_(@_)"/>
    <numFmt numFmtId="167" formatCode="#,##0\ &quot; litros/h&quot;"/>
    <numFmt numFmtId="168" formatCode="#,##0\ &quot; tripul.&quot;"/>
    <numFmt numFmtId="169" formatCode="#,##0\ &quot; comiss.&quot;"/>
    <numFmt numFmtId="170" formatCode="&quot;fator &quot;\ 0.00000"/>
  </numFmts>
  <fonts count="14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58"/>
      <name val="Arial"/>
      <family val="2"/>
    </font>
    <font>
      <b/>
      <sz val="10"/>
      <color indexed="37"/>
      <name val="Arial"/>
      <family val="2"/>
    </font>
    <font>
      <b/>
      <sz val="12"/>
      <color indexed="17"/>
      <name val="Arial"/>
      <family val="2"/>
    </font>
    <font>
      <sz val="10"/>
      <color indexed="32"/>
      <name val="Arial"/>
      <family val="2"/>
    </font>
    <font>
      <b/>
      <sz val="10"/>
      <color indexed="32"/>
      <name val="Arial"/>
      <family val="2"/>
    </font>
    <font>
      <b/>
      <sz val="10"/>
      <color indexed="3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darkGray">
        <fgColor indexed="9"/>
        <bgColor indexed="34"/>
      </patternFill>
    </fill>
    <fill>
      <patternFill patternType="darkGray">
        <fgColor indexed="9"/>
        <bgColor indexed="15"/>
      </patternFill>
    </fill>
    <fill>
      <patternFill patternType="solid">
        <fgColor rgb="FFCCFFFF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rgb="FF99FF99"/>
        <bgColor theme="0"/>
      </patternFill>
    </fill>
    <fill>
      <patternFill patternType="solid">
        <fgColor rgb="FFCCFFCC"/>
        <bgColor theme="0"/>
      </patternFill>
    </fill>
  </fills>
  <borders count="42">
    <border>
      <left/>
      <right/>
      <top/>
      <bottom/>
      <diagonal/>
    </border>
    <border>
      <left style="medium">
        <color indexed="16"/>
      </left>
      <right/>
      <top style="medium">
        <color indexed="16"/>
      </top>
      <bottom/>
      <diagonal/>
    </border>
    <border>
      <left style="medium">
        <color indexed="16"/>
      </left>
      <right/>
      <top/>
      <bottom/>
      <diagonal/>
    </border>
    <border>
      <left style="medium">
        <color indexed="37"/>
      </left>
      <right/>
      <top/>
      <bottom/>
      <diagonal/>
    </border>
    <border>
      <left style="medium">
        <color indexed="37"/>
      </left>
      <right/>
      <top/>
      <bottom style="medium">
        <color indexed="37"/>
      </bottom>
      <diagonal/>
    </border>
    <border>
      <left/>
      <right style="medium">
        <color indexed="16"/>
      </right>
      <top/>
      <bottom/>
      <diagonal/>
    </border>
    <border>
      <left/>
      <right style="medium">
        <color indexed="37"/>
      </right>
      <top/>
      <bottom/>
      <diagonal/>
    </border>
    <border>
      <left/>
      <right style="medium">
        <color indexed="37"/>
      </right>
      <top/>
      <bottom style="medium">
        <color indexed="37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 style="medium">
        <color indexed="16"/>
      </right>
      <top/>
      <bottom/>
      <diagonal/>
    </border>
    <border>
      <left style="medium">
        <color indexed="16"/>
      </left>
      <right style="medium">
        <color indexed="16"/>
      </right>
      <top/>
      <bottom style="medium">
        <color indexed="16"/>
      </bottom>
      <diagonal/>
    </border>
    <border>
      <left style="medium">
        <color indexed="16"/>
      </left>
      <right style="medium">
        <color indexed="37"/>
      </right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quotePrefix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164" fontId="1" fillId="2" borderId="5" xfId="2" applyFont="1" applyFill="1" applyBorder="1"/>
    <xf numFmtId="164" fontId="8" fillId="2" borderId="6" xfId="2" applyFont="1" applyFill="1" applyBorder="1"/>
    <xf numFmtId="164" fontId="8" fillId="2" borderId="7" xfId="2" applyFont="1" applyFill="1" applyBorder="1"/>
    <xf numFmtId="0" fontId="13" fillId="0" borderId="0" xfId="0" applyFont="1" applyAlignment="1">
      <alignment horizontal="centerContinuous"/>
    </xf>
    <xf numFmtId="4" fontId="3" fillId="0" borderId="19" xfId="2" applyNumberFormat="1" applyFont="1" applyFill="1" applyBorder="1" applyAlignment="1" applyProtection="1">
      <alignment horizontal="center"/>
      <protection locked="0"/>
    </xf>
    <xf numFmtId="3" fontId="3" fillId="0" borderId="19" xfId="2" applyNumberFormat="1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Protection="1">
      <protection locked="0"/>
    </xf>
    <xf numFmtId="4" fontId="6" fillId="3" borderId="19" xfId="2" applyNumberFormat="1" applyFont="1" applyFill="1" applyBorder="1" applyAlignment="1" applyProtection="1">
      <alignment horizontal="center"/>
      <protection locked="0"/>
    </xf>
    <xf numFmtId="3" fontId="6" fillId="3" borderId="19" xfId="2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165" fontId="6" fillId="3" borderId="19" xfId="2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3" fillId="0" borderId="29" xfId="0" applyFont="1" applyFill="1" applyBorder="1" applyAlignment="1"/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/>
    </xf>
    <xf numFmtId="0" fontId="3" fillId="0" borderId="30" xfId="0" applyFont="1" applyFill="1" applyBorder="1" applyAlignment="1"/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Protection="1">
      <protection locked="0"/>
    </xf>
    <xf numFmtId="4" fontId="3" fillId="0" borderId="21" xfId="2" applyNumberFormat="1" applyFont="1" applyFill="1" applyBorder="1" applyAlignment="1" applyProtection="1">
      <alignment horizontal="center"/>
      <protection locked="0"/>
    </xf>
    <xf numFmtId="3" fontId="3" fillId="0" borderId="21" xfId="2" applyNumberFormat="1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165" fontId="3" fillId="0" borderId="22" xfId="2" applyNumberFormat="1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Protection="1">
      <protection locked="0"/>
    </xf>
    <xf numFmtId="165" fontId="3" fillId="0" borderId="24" xfId="2" applyNumberFormat="1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Protection="1">
      <protection locked="0"/>
    </xf>
    <xf numFmtId="4" fontId="3" fillId="0" borderId="33" xfId="2" applyNumberFormat="1" applyFont="1" applyFill="1" applyBorder="1" applyAlignment="1" applyProtection="1">
      <alignment horizontal="center"/>
      <protection locked="0"/>
    </xf>
    <xf numFmtId="3" fontId="3" fillId="0" borderId="33" xfId="2" applyNumberFormat="1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165" fontId="3" fillId="0" borderId="38" xfId="2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Continuous"/>
    </xf>
    <xf numFmtId="0" fontId="5" fillId="4" borderId="12" xfId="0" applyFont="1" applyFill="1" applyBorder="1" applyAlignment="1">
      <alignment horizontal="centerContinuous"/>
    </xf>
    <xf numFmtId="0" fontId="6" fillId="4" borderId="2" xfId="0" applyFont="1" applyFill="1" applyBorder="1" applyAlignment="1">
      <alignment horizontal="centerContinuous"/>
    </xf>
    <xf numFmtId="0" fontId="5" fillId="4" borderId="5" xfId="0" applyFont="1" applyFill="1" applyBorder="1" applyAlignment="1">
      <alignment horizontal="centerContinuous"/>
    </xf>
    <xf numFmtId="0" fontId="6" fillId="4" borderId="13" xfId="0" applyFont="1" applyFill="1" applyBorder="1" applyAlignment="1">
      <alignment horizontal="centerContinuous"/>
    </xf>
    <xf numFmtId="0" fontId="5" fillId="4" borderId="14" xfId="0" applyFont="1" applyFill="1" applyBorder="1" applyAlignment="1">
      <alignment horizontal="centerContinuous"/>
    </xf>
    <xf numFmtId="166" fontId="1" fillId="4" borderId="11" xfId="2" applyNumberFormat="1" applyFon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64" fontId="1" fillId="4" borderId="9" xfId="2" applyFont="1" applyFill="1" applyBorder="1" applyProtection="1">
      <protection locked="0"/>
    </xf>
    <xf numFmtId="164" fontId="1" fillId="4" borderId="10" xfId="2" applyFont="1" applyFill="1" applyBorder="1" applyProtection="1">
      <protection locked="0"/>
    </xf>
    <xf numFmtId="0" fontId="1" fillId="5" borderId="27" xfId="0" applyFont="1" applyFill="1" applyBorder="1" applyAlignment="1">
      <alignment horizontal="center"/>
    </xf>
    <xf numFmtId="1" fontId="0" fillId="5" borderId="28" xfId="0" applyNumberFormat="1" applyFill="1" applyBorder="1"/>
    <xf numFmtId="1" fontId="0" fillId="5" borderId="39" xfId="0" applyNumberFormat="1" applyFill="1" applyBorder="1"/>
    <xf numFmtId="0" fontId="1" fillId="6" borderId="15" xfId="0" applyFont="1" applyFill="1" applyBorder="1" applyAlignment="1">
      <alignment horizontal="centerContinuous"/>
    </xf>
    <xf numFmtId="0" fontId="0" fillId="6" borderId="16" xfId="0" applyFill="1" applyBorder="1" applyAlignment="1">
      <alignment horizontal="centerContinuous"/>
    </xf>
    <xf numFmtId="0" fontId="1" fillId="6" borderId="17" xfId="0" applyFont="1" applyFill="1" applyBorder="1" applyAlignment="1">
      <alignment horizontal="centerContinuous"/>
    </xf>
    <xf numFmtId="0" fontId="0" fillId="6" borderId="18" xfId="0" applyFill="1" applyBorder="1" applyAlignment="1">
      <alignment horizontal="centerContinuous"/>
    </xf>
    <xf numFmtId="0" fontId="0" fillId="6" borderId="19" xfId="0" applyFill="1" applyBorder="1"/>
    <xf numFmtId="164" fontId="0" fillId="6" borderId="19" xfId="2" applyFont="1" applyFill="1" applyBorder="1" applyProtection="1">
      <protection locked="0"/>
    </xf>
    <xf numFmtId="10" fontId="0" fillId="6" borderId="19" xfId="1" applyNumberFormat="1" applyFont="1" applyFill="1" applyBorder="1" applyProtection="1">
      <protection locked="0"/>
    </xf>
    <xf numFmtId="10" fontId="0" fillId="6" borderId="19" xfId="0" applyNumberFormat="1" applyFill="1" applyBorder="1" applyProtection="1">
      <protection locked="0"/>
    </xf>
    <xf numFmtId="164" fontId="0" fillId="6" borderId="19" xfId="2" applyNumberFormat="1" applyFont="1" applyFill="1" applyBorder="1"/>
    <xf numFmtId="0" fontId="1" fillId="6" borderId="19" xfId="0" applyFont="1" applyFill="1" applyBorder="1"/>
    <xf numFmtId="164" fontId="1" fillId="6" borderId="19" xfId="0" applyNumberFormat="1" applyFont="1" applyFill="1" applyBorder="1"/>
    <xf numFmtId="0" fontId="10" fillId="7" borderId="20" xfId="0" applyFont="1" applyFill="1" applyBorder="1"/>
    <xf numFmtId="0" fontId="10" fillId="7" borderId="21" xfId="0" applyFont="1" applyFill="1" applyBorder="1" applyAlignment="1">
      <alignment horizontal="right"/>
    </xf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right"/>
    </xf>
    <xf numFmtId="0" fontId="10" fillId="7" borderId="23" xfId="0" applyFont="1" applyFill="1" applyBorder="1"/>
    <xf numFmtId="4" fontId="10" fillId="7" borderId="19" xfId="0" applyNumberFormat="1" applyFont="1" applyFill="1" applyBorder="1"/>
    <xf numFmtId="167" fontId="10" fillId="7" borderId="19" xfId="2" applyNumberFormat="1" applyFont="1" applyFill="1" applyBorder="1"/>
    <xf numFmtId="4" fontId="10" fillId="7" borderId="24" xfId="2" applyNumberFormat="1" applyFont="1" applyFill="1" applyBorder="1"/>
    <xf numFmtId="0" fontId="10" fillId="7" borderId="19" xfId="0" applyFont="1" applyFill="1" applyBorder="1"/>
    <xf numFmtId="168" fontId="10" fillId="7" borderId="19" xfId="0" applyNumberFormat="1" applyFont="1" applyFill="1" applyBorder="1"/>
    <xf numFmtId="169" fontId="10" fillId="7" borderId="19" xfId="0" applyNumberFormat="1" applyFont="1" applyFill="1" applyBorder="1"/>
    <xf numFmtId="170" fontId="10" fillId="7" borderId="19" xfId="0" applyNumberFormat="1" applyFont="1" applyFill="1" applyBorder="1"/>
    <xf numFmtId="4" fontId="10" fillId="7" borderId="41" xfId="2" applyNumberFormat="1" applyFont="1" applyFill="1" applyBorder="1"/>
    <xf numFmtId="0" fontId="12" fillId="7" borderId="25" xfId="0" applyFont="1" applyFill="1" applyBorder="1"/>
    <xf numFmtId="164" fontId="10" fillId="7" borderId="26" xfId="0" applyNumberFormat="1" applyFont="1" applyFill="1" applyBorder="1"/>
    <xf numFmtId="0" fontId="10" fillId="7" borderId="26" xfId="0" applyFont="1" applyFill="1" applyBorder="1"/>
    <xf numFmtId="4" fontId="11" fillId="7" borderId="40" xfId="2" applyNumberFormat="1" applyFont="1" applyFill="1" applyBorder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99FF99"/>
      <color rgb="FF66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90" zoomScaleNormal="90" workbookViewId="0">
      <selection activeCell="B9" sqref="B9"/>
    </sheetView>
  </sheetViews>
  <sheetFormatPr defaultColWidth="11.5703125" defaultRowHeight="12.75" x14ac:dyDescent="0.2"/>
  <cols>
    <col min="1" max="1" width="19.85546875" bestFit="1" customWidth="1"/>
    <col min="2" max="2" width="11.140625" bestFit="1" customWidth="1"/>
    <col min="3" max="3" width="2.42578125" customWidth="1"/>
    <col min="4" max="4" width="12.7109375" bestFit="1" customWidth="1"/>
    <col min="5" max="5" width="2" customWidth="1"/>
    <col min="6" max="6" width="21.85546875" bestFit="1" customWidth="1"/>
    <col min="7" max="7" width="12.140625" bestFit="1" customWidth="1"/>
  </cols>
  <sheetData>
    <row r="1" spans="1:7" ht="23.45" customHeight="1" thickBot="1" x14ac:dyDescent="0.25">
      <c r="A1" s="18" t="s">
        <v>0</v>
      </c>
      <c r="B1" s="19"/>
      <c r="C1" s="19"/>
      <c r="D1" s="19"/>
      <c r="E1" s="19"/>
      <c r="F1" s="19"/>
      <c r="G1" s="19"/>
    </row>
    <row r="2" spans="1:7" ht="13.5" thickBot="1" x14ac:dyDescent="0.25">
      <c r="A2" s="2" t="s">
        <v>1</v>
      </c>
      <c r="B2" s="50" t="s">
        <v>52</v>
      </c>
      <c r="C2" s="1"/>
      <c r="D2" s="53" t="s">
        <v>2</v>
      </c>
      <c r="F2" s="56" t="s">
        <v>3</v>
      </c>
      <c r="G2" s="57"/>
    </row>
    <row r="3" spans="1:7" ht="13.5" thickBot="1" x14ac:dyDescent="0.25">
      <c r="A3" s="3" t="s">
        <v>4</v>
      </c>
      <c r="B3" s="51">
        <v>3</v>
      </c>
      <c r="D3" s="54" t="s">
        <v>46</v>
      </c>
    </row>
    <row r="4" spans="1:7" x14ac:dyDescent="0.2">
      <c r="A4" s="3" t="s">
        <v>5</v>
      </c>
      <c r="B4" s="51">
        <v>12</v>
      </c>
      <c r="D4" s="54" t="s">
        <v>51</v>
      </c>
      <c r="F4" s="58" t="s">
        <v>6</v>
      </c>
      <c r="G4" s="59"/>
    </row>
    <row r="5" spans="1:7" x14ac:dyDescent="0.2">
      <c r="A5" s="3" t="s">
        <v>7</v>
      </c>
      <c r="B5" s="51">
        <v>20</v>
      </c>
      <c r="D5" s="54" t="s">
        <v>52</v>
      </c>
      <c r="F5" s="60" t="s">
        <v>8</v>
      </c>
      <c r="G5" s="61">
        <v>100</v>
      </c>
    </row>
    <row r="6" spans="1:7" ht="13.5" thickBot="1" x14ac:dyDescent="0.25">
      <c r="A6" s="3" t="s">
        <v>9</v>
      </c>
      <c r="B6" s="52">
        <v>15</v>
      </c>
      <c r="D6" s="54" t="s">
        <v>53</v>
      </c>
      <c r="F6" s="60" t="s">
        <v>10</v>
      </c>
      <c r="G6" s="61">
        <v>26</v>
      </c>
    </row>
    <row r="7" spans="1:7" x14ac:dyDescent="0.2">
      <c r="A7" s="3" t="s">
        <v>11</v>
      </c>
      <c r="B7" s="6">
        <f>Detalhamento!E10</f>
        <v>7959.7999999999993</v>
      </c>
      <c r="D7" s="54" t="s">
        <v>54</v>
      </c>
      <c r="F7" s="60" t="s">
        <v>12</v>
      </c>
      <c r="G7" s="61">
        <v>0.3</v>
      </c>
    </row>
    <row r="8" spans="1:7" ht="13.5" thickBot="1" x14ac:dyDescent="0.25">
      <c r="A8" s="4" t="s">
        <v>13</v>
      </c>
      <c r="B8" s="7">
        <f>B7*(1+G8)</f>
        <v>10347.74</v>
      </c>
      <c r="D8" s="54" t="str">
        <f>""&amp;Aeronaves!A9</f>
        <v/>
      </c>
      <c r="F8" s="60" t="s">
        <v>14</v>
      </c>
      <c r="G8" s="62">
        <v>0.3</v>
      </c>
    </row>
    <row r="9" spans="1:7" ht="13.5" thickBot="1" x14ac:dyDescent="0.25">
      <c r="A9" s="4" t="s">
        <v>15</v>
      </c>
      <c r="B9" s="49">
        <v>3</v>
      </c>
      <c r="D9" s="54" t="str">
        <f>""&amp;Aeronaves!A10</f>
        <v/>
      </c>
      <c r="F9" s="60" t="s">
        <v>16</v>
      </c>
      <c r="G9" s="63">
        <v>0.01</v>
      </c>
    </row>
    <row r="10" spans="1:7" ht="13.5" thickBot="1" x14ac:dyDescent="0.25">
      <c r="A10" s="4" t="str">
        <f>" "&amp;IF(B9&gt;1,B9&amp;" parcelas s/entrada",IF(B9=1,"Parcela única s/entr.",""))</f>
        <v xml:space="preserve"> 3 parcelas s/entrada</v>
      </c>
      <c r="B10" s="7">
        <f>IF(B9&gt;0,-PMT(G9,B9,B8,,0),"")</f>
        <v>3518.4604038612579</v>
      </c>
      <c r="D10" s="55" t="str">
        <f>""&amp;Aeronaves!A11</f>
        <v/>
      </c>
    </row>
    <row r="11" spans="1:7" ht="13.5" thickBot="1" x14ac:dyDescent="0.25">
      <c r="A11" s="5" t="str">
        <f>" "&amp;IF(B9&gt;1,"1 + "&amp;(B9-1)&amp;" parcelas","")</f>
        <v xml:space="preserve"> 1 + 2 parcelas</v>
      </c>
      <c r="B11" s="8">
        <f>IF(B9&gt;1,-PMT(G9,B9,B8,,1),"")</f>
        <v>3483.6241622388693</v>
      </c>
      <c r="F11" s="58" t="s">
        <v>17</v>
      </c>
      <c r="G11" s="59"/>
    </row>
    <row r="12" spans="1:7" ht="13.5" thickBot="1" x14ac:dyDescent="0.25">
      <c r="F12" s="60" t="s">
        <v>18</v>
      </c>
      <c r="G12" s="64">
        <v>15000</v>
      </c>
    </row>
    <row r="13" spans="1:7" x14ac:dyDescent="0.2">
      <c r="A13" s="43"/>
      <c r="B13" s="44"/>
      <c r="F13" s="60" t="s">
        <v>19</v>
      </c>
      <c r="G13" s="64">
        <v>45000</v>
      </c>
    </row>
    <row r="14" spans="1:7" x14ac:dyDescent="0.2">
      <c r="A14" s="45" t="s">
        <v>20</v>
      </c>
      <c r="B14" s="46"/>
      <c r="F14" s="60" t="s">
        <v>21</v>
      </c>
      <c r="G14" s="64">
        <v>7000</v>
      </c>
    </row>
    <row r="15" spans="1:7" x14ac:dyDescent="0.2">
      <c r="A15" s="45" t="s">
        <v>22</v>
      </c>
      <c r="B15" s="46"/>
      <c r="F15" s="60" t="s">
        <v>23</v>
      </c>
      <c r="G15" s="64">
        <v>45000</v>
      </c>
    </row>
    <row r="16" spans="1:7" ht="13.5" thickBot="1" x14ac:dyDescent="0.25">
      <c r="A16" s="47"/>
      <c r="B16" s="48"/>
      <c r="F16" s="65" t="s">
        <v>24</v>
      </c>
      <c r="G16" s="66">
        <f>SUM(G12:G15)</f>
        <v>112000</v>
      </c>
    </row>
  </sheetData>
  <phoneticPr fontId="0" type="noConversion"/>
  <printOptions horizontalCentered="1" verticalCentered="1" gridLines="1" gridLinesSet="0"/>
  <pageMargins left="0.39370078740157483" right="0.39370078740157483" top="0.39370078740157483" bottom="0.39370078740157483" header="0.51181102362204722" footer="0.51181102362204722"/>
  <pageSetup scale="150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90" zoomScaleNormal="90" workbookViewId="0">
      <selection activeCell="D3" sqref="D3"/>
    </sheetView>
  </sheetViews>
  <sheetFormatPr defaultColWidth="11.5703125" defaultRowHeight="12.75" x14ac:dyDescent="0.2"/>
  <cols>
    <col min="1" max="1" width="19.5703125" bestFit="1" customWidth="1"/>
    <col min="2" max="2" width="12.140625" customWidth="1"/>
    <col min="3" max="3" width="7.5703125" customWidth="1"/>
    <col min="4" max="4" width="12.85546875" customWidth="1"/>
    <col min="5" max="5" width="10.85546875" customWidth="1"/>
  </cols>
  <sheetData>
    <row r="1" spans="1:5" ht="21.6" customHeight="1" thickBot="1" x14ac:dyDescent="0.25">
      <c r="A1" s="20" t="s">
        <v>25</v>
      </c>
      <c r="B1" s="21"/>
      <c r="C1" s="21"/>
      <c r="D1" s="21"/>
      <c r="E1" s="21"/>
    </row>
    <row r="2" spans="1:5" x14ac:dyDescent="0.2">
      <c r="A2" s="67"/>
      <c r="B2" s="68" t="s">
        <v>26</v>
      </c>
      <c r="C2" s="69" t="s">
        <v>27</v>
      </c>
      <c r="D2" s="68" t="s">
        <v>28</v>
      </c>
      <c r="E2" s="70" t="s">
        <v>29</v>
      </c>
    </row>
    <row r="3" spans="1:5" x14ac:dyDescent="0.2">
      <c r="A3" s="71" t="s">
        <v>30</v>
      </c>
      <c r="B3" s="72">
        <f>Demonstrativo!G7</f>
        <v>0.3</v>
      </c>
      <c r="C3" s="72">
        <f>horas</f>
        <v>3</v>
      </c>
      <c r="D3" s="73">
        <f>VLOOKUP(Modelo,tabela,3,FALSE)</f>
        <v>1000</v>
      </c>
      <c r="E3" s="74">
        <f>B3*C3*D3</f>
        <v>899.99999999999989</v>
      </c>
    </row>
    <row r="4" spans="1:5" x14ac:dyDescent="0.2">
      <c r="A4" s="71" t="s">
        <v>31</v>
      </c>
      <c r="B4" s="72">
        <f>VLOOKUP(Modelo,tabela,2,FALSE)</f>
        <v>850</v>
      </c>
      <c r="C4" s="72">
        <f>horas</f>
        <v>3</v>
      </c>
      <c r="D4" s="75"/>
      <c r="E4" s="74">
        <f>B4*C4</f>
        <v>2550</v>
      </c>
    </row>
    <row r="5" spans="1:5" x14ac:dyDescent="0.2">
      <c r="A5" s="71" t="s">
        <v>32</v>
      </c>
      <c r="B5" s="72">
        <f>VLOOKUP(Modelo,tabela,4,FALSE)</f>
        <v>60</v>
      </c>
      <c r="C5" s="72">
        <f>horas</f>
        <v>3</v>
      </c>
      <c r="D5" s="75"/>
      <c r="E5" s="74">
        <f>B5*C5</f>
        <v>180</v>
      </c>
    </row>
    <row r="6" spans="1:5" x14ac:dyDescent="0.2">
      <c r="A6" s="71" t="s">
        <v>33</v>
      </c>
      <c r="B6" s="72">
        <f>Demonstrativo!G5</f>
        <v>100</v>
      </c>
      <c r="C6" s="72">
        <f>horas</f>
        <v>3</v>
      </c>
      <c r="D6" s="76">
        <f>VLOOKUP(Modelo,tabela,5,FALSE)</f>
        <v>2</v>
      </c>
      <c r="E6" s="74">
        <f>B6*C6*D6</f>
        <v>600</v>
      </c>
    </row>
    <row r="7" spans="1:5" x14ac:dyDescent="0.2">
      <c r="A7" s="71" t="s">
        <v>34</v>
      </c>
      <c r="B7" s="72">
        <f>Demonstrativo!G6</f>
        <v>26</v>
      </c>
      <c r="C7" s="72">
        <f>horas</f>
        <v>3</v>
      </c>
      <c r="D7" s="77">
        <f>VLOOKUP(Modelo,tabela,6,FALSE)</f>
        <v>5</v>
      </c>
      <c r="E7" s="74">
        <f>B7*C7*D7</f>
        <v>390</v>
      </c>
    </row>
    <row r="8" spans="1:5" x14ac:dyDescent="0.2">
      <c r="A8" s="71" t="s">
        <v>35</v>
      </c>
      <c r="B8" s="72">
        <f>Demonstrativo!B4+Demonstrativo!B5+Demonstrativo!B6</f>
        <v>47</v>
      </c>
      <c r="C8" s="75"/>
      <c r="D8" s="75"/>
      <c r="E8" s="74">
        <f>B8</f>
        <v>47</v>
      </c>
    </row>
    <row r="9" spans="1:5" ht="13.5" thickBot="1" x14ac:dyDescent="0.25">
      <c r="A9" s="71" t="s">
        <v>36</v>
      </c>
      <c r="B9" s="72">
        <f>Demonstrativo!G16</f>
        <v>112000</v>
      </c>
      <c r="C9" s="72">
        <f>horas</f>
        <v>3</v>
      </c>
      <c r="D9" s="78">
        <f>VLOOKUP(Modelo,tabela,7,FALSE)</f>
        <v>9.7999999999999997E-3</v>
      </c>
      <c r="E9" s="79">
        <f>B9*C9*D9</f>
        <v>3292.7999999999997</v>
      </c>
    </row>
    <row r="10" spans="1:5" ht="13.5" thickBot="1" x14ac:dyDescent="0.25">
      <c r="A10" s="80" t="s">
        <v>37</v>
      </c>
      <c r="B10" s="81"/>
      <c r="C10" s="82"/>
      <c r="D10" s="82"/>
      <c r="E10" s="83">
        <f>SUM(E3:E9)</f>
        <v>7959.7999999999993</v>
      </c>
    </row>
  </sheetData>
  <phoneticPr fontId="0" type="noConversion"/>
  <printOptions gridLines="1" gridLinesSet="0"/>
  <pageMargins left="0.78740157499999996" right="0.78740157499999996" top="0.984251969" bottom="0.984251969" header="0.49212598499999999" footer="0.49212598499999999"/>
  <pageSetup orientation="portrait" horizontalDpi="4294967292" verticalDpi="0" r:id="rId1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80" zoomScaleNormal="80" workbookViewId="0">
      <selection activeCell="A13" sqref="A13"/>
    </sheetView>
  </sheetViews>
  <sheetFormatPr defaultColWidth="11.5703125" defaultRowHeight="12.75" x14ac:dyDescent="0.2"/>
  <cols>
    <col min="1" max="1" width="12.7109375" customWidth="1"/>
    <col min="2" max="2" width="11.42578125" customWidth="1"/>
    <col min="3" max="3" width="13.5703125" customWidth="1"/>
    <col min="4" max="4" width="13.140625" customWidth="1"/>
    <col min="5" max="5" width="10.140625" customWidth="1"/>
    <col min="6" max="6" width="12.42578125" customWidth="1"/>
    <col min="7" max="24" width="11.42578125" customWidth="1"/>
  </cols>
  <sheetData>
    <row r="1" spans="1:7" ht="16.5" thickBot="1" x14ac:dyDescent="0.3">
      <c r="A1" s="9" t="s">
        <v>38</v>
      </c>
      <c r="B1" s="9"/>
      <c r="C1" s="9"/>
      <c r="D1" s="9"/>
      <c r="E1" s="9"/>
      <c r="F1" s="9"/>
      <c r="G1" s="9"/>
    </row>
    <row r="2" spans="1:7" x14ac:dyDescent="0.2">
      <c r="A2" s="22" t="s">
        <v>1</v>
      </c>
      <c r="B2" s="23" t="s">
        <v>39</v>
      </c>
      <c r="C2" s="23" t="s">
        <v>40</v>
      </c>
      <c r="D2" s="23" t="s">
        <v>41</v>
      </c>
      <c r="E2" s="24" t="s">
        <v>47</v>
      </c>
      <c r="F2" s="25" t="s">
        <v>48</v>
      </c>
      <c r="G2" s="26" t="s">
        <v>42</v>
      </c>
    </row>
    <row r="3" spans="1:7" ht="13.5" thickBot="1" x14ac:dyDescent="0.25">
      <c r="A3" s="27"/>
      <c r="B3" s="28" t="s">
        <v>43</v>
      </c>
      <c r="C3" s="28" t="s">
        <v>44</v>
      </c>
      <c r="D3" s="28" t="s">
        <v>43</v>
      </c>
      <c r="E3" s="29" t="s">
        <v>49</v>
      </c>
      <c r="F3" s="29" t="s">
        <v>50</v>
      </c>
      <c r="G3" s="30" t="s">
        <v>45</v>
      </c>
    </row>
    <row r="4" spans="1:7" x14ac:dyDescent="0.2">
      <c r="A4" s="31" t="s">
        <v>46</v>
      </c>
      <c r="B4" s="32">
        <v>130</v>
      </c>
      <c r="C4" s="33">
        <v>400</v>
      </c>
      <c r="D4" s="32">
        <v>30</v>
      </c>
      <c r="E4" s="34">
        <v>1</v>
      </c>
      <c r="F4" s="34">
        <v>1</v>
      </c>
      <c r="G4" s="35">
        <v>5.3299999999999997E-3</v>
      </c>
    </row>
    <row r="5" spans="1:7" x14ac:dyDescent="0.2">
      <c r="A5" s="36" t="s">
        <v>51</v>
      </c>
      <c r="B5" s="10">
        <v>220</v>
      </c>
      <c r="C5" s="11">
        <v>650</v>
      </c>
      <c r="D5" s="10">
        <v>45</v>
      </c>
      <c r="E5" s="12">
        <v>2</v>
      </c>
      <c r="F5" s="12">
        <v>2</v>
      </c>
      <c r="G5" s="37">
        <v>7.6800000000000002E-3</v>
      </c>
    </row>
    <row r="6" spans="1:7" x14ac:dyDescent="0.2">
      <c r="A6" s="36" t="s">
        <v>52</v>
      </c>
      <c r="B6" s="10">
        <v>850</v>
      </c>
      <c r="C6" s="11">
        <v>1000</v>
      </c>
      <c r="D6" s="10">
        <v>60</v>
      </c>
      <c r="E6" s="12">
        <v>2</v>
      </c>
      <c r="F6" s="12">
        <v>5</v>
      </c>
      <c r="G6" s="37">
        <v>9.7999999999999997E-3</v>
      </c>
    </row>
    <row r="7" spans="1:7" x14ac:dyDescent="0.2">
      <c r="A7" s="36" t="s">
        <v>53</v>
      </c>
      <c r="B7" s="10">
        <v>320</v>
      </c>
      <c r="C7" s="11">
        <v>800</v>
      </c>
      <c r="D7" s="10">
        <v>50</v>
      </c>
      <c r="E7" s="12">
        <v>2</v>
      </c>
      <c r="F7" s="12">
        <v>3</v>
      </c>
      <c r="G7" s="37">
        <v>8.5100000000000002E-3</v>
      </c>
    </row>
    <row r="8" spans="1:7" ht="13.5" thickBot="1" x14ac:dyDescent="0.25">
      <c r="A8" s="38" t="s">
        <v>54</v>
      </c>
      <c r="B8" s="39">
        <v>480</v>
      </c>
      <c r="C8" s="40">
        <v>700</v>
      </c>
      <c r="D8" s="39">
        <v>65</v>
      </c>
      <c r="E8" s="41">
        <v>2</v>
      </c>
      <c r="F8" s="41">
        <v>2</v>
      </c>
      <c r="G8" s="42">
        <v>8.8000000000000005E-3</v>
      </c>
    </row>
    <row r="9" spans="1:7" x14ac:dyDescent="0.2">
      <c r="A9" s="13"/>
      <c r="B9" s="14"/>
      <c r="C9" s="15"/>
      <c r="D9" s="14"/>
      <c r="E9" s="16"/>
      <c r="F9" s="16"/>
      <c r="G9" s="17"/>
    </row>
    <row r="10" spans="1:7" x14ac:dyDescent="0.2">
      <c r="A10" s="13"/>
      <c r="B10" s="14"/>
      <c r="C10" s="15"/>
      <c r="D10" s="14"/>
      <c r="E10" s="16"/>
      <c r="F10" s="16"/>
      <c r="G10" s="17"/>
    </row>
    <row r="11" spans="1:7" x14ac:dyDescent="0.2">
      <c r="A11" s="13"/>
      <c r="B11" s="14"/>
      <c r="C11" s="15"/>
      <c r="D11" s="14"/>
      <c r="E11" s="16"/>
      <c r="F11" s="16"/>
      <c r="G11" s="17"/>
    </row>
  </sheetData>
  <phoneticPr fontId="0" type="noConversion"/>
  <printOptions gridLines="1" gridLinesSet="0"/>
  <pageMargins left="0.78740157499999996" right="0.78740157499999996" top="0.984251969" bottom="0.984251969" header="0.49212598499999999" footer="0.49212598499999999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Demonstrativo</vt:lpstr>
      <vt:lpstr>Detalhamento</vt:lpstr>
      <vt:lpstr>Aeronaves</vt:lpstr>
      <vt:lpstr>Demonstrativo!Area_de_impressao</vt:lpstr>
      <vt:lpstr>horas</vt:lpstr>
      <vt:lpstr>Modelo</vt:lpstr>
      <vt:lpstr>tabela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 C. Leite</dc:creator>
  <cp:lastModifiedBy>Meirelles</cp:lastModifiedBy>
  <dcterms:created xsi:type="dcterms:W3CDTF">2009-07-17T03:23:48Z</dcterms:created>
  <dcterms:modified xsi:type="dcterms:W3CDTF">2014-01-28T00:57:39Z</dcterms:modified>
</cp:coreProperties>
</file>