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36" windowWidth="10272" windowHeight="8520" activeTab="1"/>
  </bookViews>
  <sheets>
    <sheet name="1ºTRIM (sol)" sheetId="2" r:id="rId1"/>
    <sheet name="2ºTRIM (sol)" sheetId="11" r:id="rId2"/>
    <sheet name="Gráf1" sheetId="16" r:id="rId3"/>
    <sheet name="RESULTADO (sol)" sheetId="15" r:id="rId4"/>
  </sheets>
  <definedNames>
    <definedName name="Aliquota_exportações">'1ºTRIM (sol)'!$B$27</definedName>
    <definedName name="Aliquota_exportações_Abril">'1ºTRIM (sol)'!$B$32</definedName>
    <definedName name="Aluguel">'1ºTRIM (sol)'!$B$7:$F$7</definedName>
    <definedName name="_xlnm.Print_Area" localSheetId="3">'RESULTADO (sol)'!$A$1:$H$40</definedName>
    <definedName name="Contas">'1ºTRIM (sol)'!$B$10:$F$10</definedName>
    <definedName name="Fevereiro">'1ºTRIM (sol)'!$D$7:$D$19</definedName>
    <definedName name="Gasto_minimo">'1ºTRIM (sol)'!$B$31</definedName>
    <definedName name="Janeiro">'1ºTRIM (sol)'!$C$7:$C$19</definedName>
    <definedName name="Março">'1ºTRIM (sol)'!$E$7:$E$19</definedName>
    <definedName name="Material">'1ºTRIM (sol)'!$B$9:$F$9</definedName>
    <definedName name="Pessoal">'1ºTRIM (sol)'!$B$8:$F$8</definedName>
    <definedName name="Reajuste_aluguel">'1ºTRIM (sol)'!$B$23</definedName>
    <definedName name="Reajuste_maior">'1ºTRIM (sol)'!$B$29</definedName>
    <definedName name="Reajuste_material_e_contas">'1ºTRIM (sol)'!$B$26</definedName>
    <definedName name="Reajuste_menor">'1ºTRIM (sol)'!$B$30</definedName>
    <definedName name="Reajuste_pessoal_maior">'1ºTRIM (sol)'!$B$24</definedName>
    <definedName name="Reajuste_pessoal_menor">'1ºTRIM (sol)'!$B$25</definedName>
    <definedName name="Totais">'1ºTRIM (sol)'!$B$11:$F$11</definedName>
    <definedName name="Valor_das_filiais">'1ºTRIM (sol)'!$B$28</definedName>
  </definedNames>
  <calcPr calcId="145621"/>
</workbook>
</file>

<file path=xl/calcChain.xml><?xml version="1.0" encoding="utf-8"?>
<calcChain xmlns="http://schemas.openxmlformats.org/spreadsheetml/2006/main">
  <c r="D10" i="11" l="1"/>
  <c r="E10" i="11" s="1"/>
  <c r="D9" i="11"/>
  <c r="E9" i="11" s="1"/>
  <c r="D7" i="11"/>
  <c r="E7" i="11" s="1"/>
  <c r="C10" i="11"/>
  <c r="C9" i="11"/>
  <c r="C8" i="11"/>
  <c r="C7" i="11"/>
  <c r="D8" i="2"/>
  <c r="E8" i="2" s="1"/>
  <c r="E11" i="2" s="1"/>
  <c r="E7" i="2"/>
  <c r="E9" i="2"/>
  <c r="E10" i="2"/>
  <c r="D15" i="2"/>
  <c r="D16" i="2"/>
  <c r="D17" i="2"/>
  <c r="D14" i="2"/>
  <c r="E14" i="2" s="1"/>
  <c r="C18" i="2"/>
  <c r="C19" i="2" s="1"/>
  <c r="B8" i="15" s="1"/>
  <c r="D10" i="2"/>
  <c r="F10" i="2" s="1"/>
  <c r="D9" i="2"/>
  <c r="D7" i="2"/>
  <c r="C11" i="2"/>
  <c r="B6" i="15" s="1"/>
  <c r="E17" i="2" l="1"/>
  <c r="E15" i="2"/>
  <c r="C17" i="11" s="1"/>
  <c r="D18" i="2"/>
  <c r="E16" i="2"/>
  <c r="F16" i="2" s="1"/>
  <c r="D8" i="11"/>
  <c r="E8" i="11" s="1"/>
  <c r="E11" i="11" s="1"/>
  <c r="C21" i="2"/>
  <c r="D19" i="2"/>
  <c r="F17" i="2"/>
  <c r="F7" i="2"/>
  <c r="B10" i="15"/>
  <c r="F9" i="2"/>
  <c r="D11" i="2"/>
  <c r="C14" i="11" l="1"/>
  <c r="E18" i="2"/>
  <c r="C15" i="11"/>
  <c r="F15" i="2"/>
  <c r="C16" i="11"/>
  <c r="D11" i="11"/>
  <c r="F10" i="11"/>
  <c r="F9" i="11"/>
  <c r="F7" i="11"/>
  <c r="F18" i="2"/>
  <c r="D21" i="2"/>
  <c r="F14" i="2"/>
  <c r="C6" i="15"/>
  <c r="C8" i="15"/>
  <c r="D6" i="15"/>
  <c r="C18" i="11" l="1"/>
  <c r="D16" i="11"/>
  <c r="D14" i="11"/>
  <c r="D17" i="11"/>
  <c r="D15" i="11"/>
  <c r="F19" i="2"/>
  <c r="E19" i="2"/>
  <c r="E21" i="2" s="1"/>
  <c r="C10" i="15"/>
  <c r="F8" i="2"/>
  <c r="F11" i="2"/>
  <c r="F21" i="2" s="1"/>
  <c r="E17" i="11" l="1"/>
  <c r="F17" i="11" s="1"/>
  <c r="D18" i="11"/>
  <c r="E15" i="11"/>
  <c r="E14" i="11"/>
  <c r="E16" i="11"/>
  <c r="D19" i="11"/>
  <c r="F6" i="15"/>
  <c r="F16" i="11"/>
  <c r="D21" i="11"/>
  <c r="D8" i="15"/>
  <c r="D10" i="15" s="1"/>
  <c r="C11" i="11"/>
  <c r="C19" i="11"/>
  <c r="E18" i="11" l="1"/>
  <c r="F18" i="11" s="1"/>
  <c r="F14" i="11"/>
  <c r="F15" i="11"/>
  <c r="F8" i="11"/>
  <c r="G6" i="15"/>
  <c r="C21" i="11"/>
  <c r="E8" i="15"/>
  <c r="F8" i="15"/>
  <c r="F10" i="15" s="1"/>
  <c r="E6" i="15"/>
  <c r="E19" i="11" l="1"/>
  <c r="E21" i="11" s="1"/>
  <c r="F19" i="11"/>
  <c r="F11" i="11"/>
  <c r="G8" i="15"/>
  <c r="E10" i="15"/>
  <c r="H6" i="15"/>
  <c r="F21" i="11" l="1"/>
  <c r="G10" i="15"/>
  <c r="H10" i="15" s="1"/>
  <c r="H8" i="15"/>
</calcChain>
</file>

<file path=xl/sharedStrings.xml><?xml version="1.0" encoding="utf-8"?>
<sst xmlns="http://schemas.openxmlformats.org/spreadsheetml/2006/main" count="61" uniqueCount="32">
  <si>
    <t>Planilha de Resultado Trimestral</t>
  </si>
  <si>
    <t>Despesas</t>
  </si>
  <si>
    <t>Janeiro</t>
  </si>
  <si>
    <t>Aluguel</t>
  </si>
  <si>
    <t>Pessoal</t>
  </si>
  <si>
    <t>Material</t>
  </si>
  <si>
    <t>Contas</t>
  </si>
  <si>
    <t>Totais</t>
  </si>
  <si>
    <t>Receitas</t>
  </si>
  <si>
    <t>Norte</t>
  </si>
  <si>
    <t>Sul</t>
  </si>
  <si>
    <t>Leste</t>
  </si>
  <si>
    <t>Oeste</t>
  </si>
  <si>
    <t>Exportações</t>
  </si>
  <si>
    <t>Resultado</t>
  </si>
  <si>
    <t>Fevereiro</t>
  </si>
  <si>
    <t>Março</t>
  </si>
  <si>
    <t>Abril</t>
  </si>
  <si>
    <t>Maio</t>
  </si>
  <si>
    <t>Junho</t>
  </si>
  <si>
    <t>Planilha de Resultado Semestral</t>
  </si>
  <si>
    <t>CARIBBEAN SHOP S/A</t>
  </si>
  <si>
    <t>Reajuste aluguel</t>
  </si>
  <si>
    <t>Reajuste pessoal maior</t>
  </si>
  <si>
    <t>Reajuste pessoal menor</t>
  </si>
  <si>
    <t>Reajuste material e contas</t>
  </si>
  <si>
    <t>Aliquota exportações</t>
  </si>
  <si>
    <t>Valor das filiais</t>
  </si>
  <si>
    <t>Reajuste maior</t>
  </si>
  <si>
    <t>Reajuste menor</t>
  </si>
  <si>
    <t>Gasto_minimo</t>
  </si>
  <si>
    <t>Aliquota exportações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</si>
</sst>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-* #,##0_-;\-* #,##0_-;_-* &quot;-&quot;??_-;_-@_-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4"/>
      <color indexed="18"/>
      <name val="Times New Roman"/>
      <family val="1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right"/>
    </xf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">
    <xf numFmtId="0" fontId="0" fillId="0" borderId="0" xfId="0">
      <alignment horizontal="right"/>
    </xf>
    <xf numFmtId="0" fontId="1" fillId="0" borderId="0" xfId="0" applyFo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1" applyAlignment="1">
      <alignment horizontal="right"/>
    </xf>
    <xf numFmtId="164" fontId="0" fillId="0" borderId="0" xfId="0" applyNumberFormat="1">
      <alignment horizontal="right"/>
    </xf>
    <xf numFmtId="164" fontId="4" fillId="0" borderId="0" xfId="1" applyFont="1" applyAlignment="1">
      <alignment horizontal="right"/>
    </xf>
    <xf numFmtId="0" fontId="5" fillId="0" borderId="0" xfId="0" applyFont="1">
      <alignment horizontal="right"/>
    </xf>
    <xf numFmtId="10" fontId="0" fillId="0" borderId="0" xfId="0" applyNumberFormat="1">
      <alignment horizontal="right"/>
    </xf>
    <xf numFmtId="0" fontId="2" fillId="0" borderId="0" xfId="0" applyFont="1">
      <alignment horizontal="right"/>
    </xf>
    <xf numFmtId="10" fontId="0" fillId="0" borderId="0" xfId="3" applyNumberFormat="1" applyFont="1" applyAlignment="1">
      <alignment horizontal="right"/>
    </xf>
    <xf numFmtId="165" fontId="0" fillId="0" borderId="0" xfId="2" applyNumberFormat="1" applyFont="1" applyAlignment="1">
      <alignment horizontal="right"/>
    </xf>
    <xf numFmtId="44" fontId="0" fillId="0" borderId="0" xfId="0" applyNumberForma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RESULTADO SEMESTRAL</a:t>
            </a:r>
          </a:p>
        </c:rich>
      </c:tx>
      <c:layout>
        <c:manualLayout>
          <c:xMode val="edge"/>
          <c:yMode val="edge"/>
          <c:x val="0.39366138448707283"/>
          <c:y val="2.02702702702703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92994161801502"/>
          <c:y val="0.10270270270270269"/>
          <c:w val="0.81234361968307001"/>
          <c:h val="0.822972972972973"/>
        </c:manualLayout>
      </c:layout>
      <c:area3DChart>
        <c:grouping val="standard"/>
        <c:varyColors val="0"/>
        <c:ser>
          <c:idx val="2"/>
          <c:order val="0"/>
          <c:tx>
            <c:strRef>
              <c:f>'RESULTADO (sol)'!$A$10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(sol)'!$B$10:$H$10</c:f>
              <c:numCache>
                <c:formatCode>_("R$"* #,##0.00_);_("R$"* \(#,##0.00\);_("R$"* "-"??_);_(@_)</c:formatCode>
                <c:ptCount val="7"/>
                <c:pt idx="0">
                  <c:v>8775</c:v>
                </c:pt>
                <c:pt idx="1">
                  <c:v>6732.6649999999972</c:v>
                </c:pt>
                <c:pt idx="2">
                  <c:v>3843.2597569999962</c:v>
                </c:pt>
                <c:pt idx="3">
                  <c:v>8030.0853254485919</c:v>
                </c:pt>
                <c:pt idx="4">
                  <c:v>3396.4320359982521</c:v>
                </c:pt>
                <c:pt idx="5">
                  <c:v>-2913.925166351255</c:v>
                </c:pt>
                <c:pt idx="6">
                  <c:v>27863.516952095582</c:v>
                </c:pt>
              </c:numCache>
            </c:numRef>
          </c:val>
        </c:ser>
        <c:ser>
          <c:idx val="0"/>
          <c:order val="1"/>
          <c:tx>
            <c:strRef>
              <c:f>'RESULTADO (sol)'!$A$6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(sol)'!$B$6:$H$6</c:f>
              <c:numCache>
                <c:formatCode>_("R$"* #,##0.00_);_("R$"* \(#,##0.00\);_("R$"* "-"??_);_(@_)</c:formatCode>
                <c:ptCount val="7"/>
                <c:pt idx="0">
                  <c:v>18600</c:v>
                </c:pt>
                <c:pt idx="1">
                  <c:v>23023.960000000003</c:v>
                </c:pt>
                <c:pt idx="2">
                  <c:v>28502.191618000001</c:v>
                </c:pt>
                <c:pt idx="3">
                  <c:v>35286.425628729405</c:v>
                </c:pt>
                <c:pt idx="4">
                  <c:v>43688.615371193227</c:v>
                </c:pt>
                <c:pt idx="5">
                  <c:v>54095.371697968396</c:v>
                </c:pt>
                <c:pt idx="6">
                  <c:v>203196.56431589101</c:v>
                </c:pt>
              </c:numCache>
            </c:numRef>
          </c:val>
        </c:ser>
        <c:ser>
          <c:idx val="1"/>
          <c:order val="2"/>
          <c:tx>
            <c:strRef>
              <c:f>'RESULTADO (sol)'!$A$8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(sol)'!$B$8:$H$8</c:f>
              <c:numCache>
                <c:formatCode>_("R$"* #,##0.00_);_("R$"* \(#,##0.00\);_("R$"* "-"??_);_(@_)</c:formatCode>
                <c:ptCount val="7"/>
                <c:pt idx="0">
                  <c:v>27375</c:v>
                </c:pt>
                <c:pt idx="1">
                  <c:v>29756.625</c:v>
                </c:pt>
                <c:pt idx="2">
                  <c:v>32345.451374999997</c:v>
                </c:pt>
                <c:pt idx="3">
                  <c:v>43316.510954177997</c:v>
                </c:pt>
                <c:pt idx="4">
                  <c:v>47085.04740719148</c:v>
                </c:pt>
                <c:pt idx="5">
                  <c:v>51181.446531617141</c:v>
                </c:pt>
                <c:pt idx="6">
                  <c:v>231060.08126798662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26592"/>
        <c:axId val="162928128"/>
        <c:axId val="235190016"/>
      </c:area3DChart>
      <c:catAx>
        <c:axId val="1629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281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292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26592"/>
        <c:crosses val="autoZero"/>
        <c:crossBetween val="midCat"/>
      </c:valAx>
      <c:serAx>
        <c:axId val="235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28128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RESULTADO SEMESTRAL</a:t>
            </a:r>
          </a:p>
        </c:rich>
      </c:tx>
      <c:layout>
        <c:manualLayout>
          <c:xMode val="edge"/>
          <c:yMode val="edge"/>
          <c:x val="0.41269355688346449"/>
          <c:y val="3.2572360820804197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00"/>
      <c:rotY val="20"/>
      <c:depthPercent val="100"/>
      <c:rAngAx val="0"/>
      <c:perspective val="64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63709913429555"/>
          <c:y val="0.11687729470994412"/>
          <c:w val="0.85529244397587645"/>
          <c:h val="0.78173665969929962"/>
        </c:manualLayout>
      </c:layout>
      <c:area3DChart>
        <c:grouping val="standard"/>
        <c:varyColors val="0"/>
        <c:ser>
          <c:idx val="2"/>
          <c:order val="0"/>
          <c:tx>
            <c:strRef>
              <c:f>'RESULTADO (sol)'!$A$10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(sol)'!$B$10:$H$10</c:f>
              <c:numCache>
                <c:formatCode>_("R$"* #,##0.00_);_("R$"* \(#,##0.00\);_("R$"* "-"??_);_(@_)</c:formatCode>
                <c:ptCount val="7"/>
                <c:pt idx="0">
                  <c:v>8775</c:v>
                </c:pt>
                <c:pt idx="1">
                  <c:v>6732.6649999999972</c:v>
                </c:pt>
                <c:pt idx="2">
                  <c:v>3843.2597569999962</c:v>
                </c:pt>
                <c:pt idx="3">
                  <c:v>8030.0853254485919</c:v>
                </c:pt>
                <c:pt idx="4">
                  <c:v>3396.4320359982521</c:v>
                </c:pt>
                <c:pt idx="5">
                  <c:v>-2913.925166351255</c:v>
                </c:pt>
                <c:pt idx="6">
                  <c:v>27863.516952095582</c:v>
                </c:pt>
              </c:numCache>
            </c:numRef>
          </c:val>
        </c:ser>
        <c:ser>
          <c:idx val="0"/>
          <c:order val="1"/>
          <c:tx>
            <c:strRef>
              <c:f>'RESULTADO (sol)'!$A$6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(sol)'!$B$6:$H$6</c:f>
              <c:numCache>
                <c:formatCode>_("R$"* #,##0.00_);_("R$"* \(#,##0.00\);_("R$"* "-"??_);_(@_)</c:formatCode>
                <c:ptCount val="7"/>
                <c:pt idx="0">
                  <c:v>18600</c:v>
                </c:pt>
                <c:pt idx="1">
                  <c:v>23023.960000000003</c:v>
                </c:pt>
                <c:pt idx="2">
                  <c:v>28502.191618000001</c:v>
                </c:pt>
                <c:pt idx="3">
                  <c:v>35286.425628729405</c:v>
                </c:pt>
                <c:pt idx="4">
                  <c:v>43688.615371193227</c:v>
                </c:pt>
                <c:pt idx="5">
                  <c:v>54095.371697968396</c:v>
                </c:pt>
                <c:pt idx="6">
                  <c:v>203196.56431589101</c:v>
                </c:pt>
              </c:numCache>
            </c:numRef>
          </c:val>
        </c:ser>
        <c:ser>
          <c:idx val="1"/>
          <c:order val="2"/>
          <c:tx>
            <c:strRef>
              <c:f>'RESULTADO (sol)'!$A$8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'RESULTADO (sol)'!$B$4:$H$4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Totais</c:v>
                </c:pt>
              </c:strCache>
            </c:strRef>
          </c:cat>
          <c:val>
            <c:numRef>
              <c:f>'RESULTADO (sol)'!$B$8:$H$8</c:f>
              <c:numCache>
                <c:formatCode>_("R$"* #,##0.00_);_("R$"* \(#,##0.00\);_("R$"* "-"??_);_(@_)</c:formatCode>
                <c:ptCount val="7"/>
                <c:pt idx="0">
                  <c:v>27375</c:v>
                </c:pt>
                <c:pt idx="1">
                  <c:v>29756.625</c:v>
                </c:pt>
                <c:pt idx="2">
                  <c:v>32345.451374999997</c:v>
                </c:pt>
                <c:pt idx="3">
                  <c:v>43316.510954177997</c:v>
                </c:pt>
                <c:pt idx="4">
                  <c:v>47085.04740719148</c:v>
                </c:pt>
                <c:pt idx="5">
                  <c:v>51181.446531617141</c:v>
                </c:pt>
                <c:pt idx="6">
                  <c:v>231060.08126798662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26144"/>
        <c:axId val="170727680"/>
        <c:axId val="239076224"/>
      </c:area3DChart>
      <c:catAx>
        <c:axId val="1707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07276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072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0726144"/>
        <c:crosses val="autoZero"/>
        <c:crossBetween val="midCat"/>
      </c:valAx>
      <c:serAx>
        <c:axId val="2390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0727680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54" footer="0.4921259850000005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8740157499999996" right="0.78740157499999996" top="0.984251969" bottom="0.984251969" header="0.49212598499999999" footer="0.49212598499999999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000" cy="60071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10</xdr:row>
      <xdr:rowOff>91440</xdr:rowOff>
    </xdr:from>
    <xdr:to>
      <xdr:col>7</xdr:col>
      <xdr:colOff>975360</xdr:colOff>
      <xdr:row>33</xdr:row>
      <xdr:rowOff>53340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90" zoomScaleNormal="90" workbookViewId="0">
      <selection activeCell="E8" sqref="E8"/>
    </sheetView>
  </sheetViews>
  <sheetFormatPr defaultColWidth="11.44140625" defaultRowHeight="13.2" x14ac:dyDescent="0.25"/>
  <cols>
    <col min="1" max="1" width="23.44140625" customWidth="1"/>
    <col min="2" max="2" width="7.21875" bestFit="1" customWidth="1"/>
    <col min="3" max="6" width="13.5546875" bestFit="1" customWidth="1"/>
  </cols>
  <sheetData>
    <row r="1" spans="1:6" ht="16.5" customHeight="1" x14ac:dyDescent="0.25">
      <c r="A1" s="13" t="s">
        <v>21</v>
      </c>
      <c r="B1" s="13"/>
      <c r="C1" s="13"/>
      <c r="D1" s="13"/>
      <c r="E1" s="13"/>
      <c r="F1" s="13"/>
    </row>
    <row r="2" spans="1:6" ht="12" customHeight="1" x14ac:dyDescent="0.25"/>
    <row r="3" spans="1:6" ht="12" customHeight="1" x14ac:dyDescent="0.25"/>
    <row r="4" spans="1:6" ht="12" customHeight="1" x14ac:dyDescent="0.25">
      <c r="A4" s="2" t="s">
        <v>0</v>
      </c>
      <c r="B4" s="1"/>
      <c r="C4" s="1"/>
    </row>
    <row r="5" spans="1:6" ht="12" customHeight="1" x14ac:dyDescent="0.25"/>
    <row r="6" spans="1:6" ht="12" customHeight="1" x14ac:dyDescent="0.25">
      <c r="A6" s="1" t="s">
        <v>1</v>
      </c>
      <c r="C6" s="3" t="s">
        <v>2</v>
      </c>
      <c r="D6" s="3" t="s">
        <v>15</v>
      </c>
      <c r="E6" s="3" t="s">
        <v>16</v>
      </c>
      <c r="F6" s="3" t="s">
        <v>7</v>
      </c>
    </row>
    <row r="7" spans="1:6" ht="12" customHeight="1" x14ac:dyDescent="0.25">
      <c r="A7" s="1" t="s">
        <v>3</v>
      </c>
      <c r="C7" s="4">
        <v>7500</v>
      </c>
      <c r="D7" s="4">
        <f>C7*(1+Reajuste_aluguel)</f>
        <v>9375</v>
      </c>
      <c r="E7" s="4">
        <f>D7*(1+Reajuste_aluguel)</f>
        <v>11718.75</v>
      </c>
      <c r="F7" s="4">
        <f>SUM(C7:E7)</f>
        <v>28593.75</v>
      </c>
    </row>
    <row r="8" spans="1:6" ht="12" customHeight="1" x14ac:dyDescent="0.25">
      <c r="A8" s="1" t="s">
        <v>4</v>
      </c>
      <c r="C8" s="4">
        <v>4900</v>
      </c>
      <c r="D8" s="4">
        <f>IF(D7&lt;=Gasto_minimo,C8*(1+Reajuste_pessoal_maior),C8*(1+Reajuste_pessoal_menor))</f>
        <v>6002.5</v>
      </c>
      <c r="E8" s="4">
        <f>IF(E7&lt;=Gasto_minimo,D8*(1+Reajuste_pessoal_maior),D8*(1+Reajuste_pessoal_menor))</f>
        <v>7353.0625000000009</v>
      </c>
      <c r="F8" s="4">
        <f>SUM(C8:E8)</f>
        <v>18255.5625</v>
      </c>
    </row>
    <row r="9" spans="1:6" ht="12" customHeight="1" x14ac:dyDescent="0.25">
      <c r="A9" s="1" t="s">
        <v>5</v>
      </c>
      <c r="C9" s="4">
        <v>3200</v>
      </c>
      <c r="D9" s="4">
        <f>C9*(1+Reajuste_material_e_contas)</f>
        <v>3946.5600000000004</v>
      </c>
      <c r="E9" s="4">
        <f>D9*(1+Reajuste_material_e_contas)</f>
        <v>4867.2924480000011</v>
      </c>
      <c r="F9" s="4">
        <f>SUM(C9:E9)</f>
        <v>12013.852448000001</v>
      </c>
    </row>
    <row r="10" spans="1:6" ht="12" customHeight="1" x14ac:dyDescent="0.25">
      <c r="A10" s="1" t="s">
        <v>6</v>
      </c>
      <c r="C10" s="4">
        <v>3000</v>
      </c>
      <c r="D10" s="4">
        <f>C10*(1+Reajuste_material_e_contas)</f>
        <v>3699.9</v>
      </c>
      <c r="E10" s="4">
        <f>D10*(1+Reajuste_material_e_contas)</f>
        <v>4563.0866700000006</v>
      </c>
      <c r="F10" s="4">
        <f>SUM(C10:E10)</f>
        <v>11262.98667</v>
      </c>
    </row>
    <row r="11" spans="1:6" ht="12" customHeight="1" x14ac:dyDescent="0.25">
      <c r="A11" s="1" t="s">
        <v>7</v>
      </c>
      <c r="C11" s="4">
        <f>SUM(C7:C10)</f>
        <v>18600</v>
      </c>
      <c r="D11" s="4">
        <f>SUM(D7:D10)</f>
        <v>23023.960000000003</v>
      </c>
      <c r="E11" s="4">
        <f>SUM(E7:E10)</f>
        <v>28502.191618000001</v>
      </c>
      <c r="F11" s="4">
        <f>SUM(C11:E11)</f>
        <v>70126.151618000004</v>
      </c>
    </row>
    <row r="12" spans="1:6" ht="12" customHeight="1" x14ac:dyDescent="0.25">
      <c r="A12" s="1"/>
    </row>
    <row r="13" spans="1:6" ht="12" customHeight="1" x14ac:dyDescent="0.25">
      <c r="A13" s="1" t="s">
        <v>8</v>
      </c>
    </row>
    <row r="14" spans="1:6" ht="12" customHeight="1" x14ac:dyDescent="0.25">
      <c r="A14" s="1" t="s">
        <v>9</v>
      </c>
      <c r="C14" s="4">
        <v>4500</v>
      </c>
      <c r="D14" s="4">
        <f t="shared" ref="D14:E17" si="0">IF(SUM(C$14:C$17)&gt;=Valor_das_filiais,C14*(1+Reajuste_maior),C14*(1+Reajuste_menor))</f>
        <v>4891.5</v>
      </c>
      <c r="E14" s="4">
        <f t="shared" si="0"/>
        <v>5317.0604999999996</v>
      </c>
      <c r="F14" s="4">
        <f>SUM(C14:E14)</f>
        <v>14708.5605</v>
      </c>
    </row>
    <row r="15" spans="1:6" ht="12" customHeight="1" x14ac:dyDescent="0.25">
      <c r="A15" s="1" t="s">
        <v>10</v>
      </c>
      <c r="C15" s="4">
        <v>5700</v>
      </c>
      <c r="D15" s="4">
        <f t="shared" si="0"/>
        <v>6195.9</v>
      </c>
      <c r="E15" s="4">
        <f t="shared" si="0"/>
        <v>6734.943299999999</v>
      </c>
      <c r="F15" s="4">
        <f>SUM(C15:E15)</f>
        <v>18630.8433</v>
      </c>
    </row>
    <row r="16" spans="1:6" ht="12" customHeight="1" x14ac:dyDescent="0.25">
      <c r="A16" s="1" t="s">
        <v>11</v>
      </c>
      <c r="C16" s="4">
        <v>9200</v>
      </c>
      <c r="D16" s="4">
        <f t="shared" si="0"/>
        <v>10000.4</v>
      </c>
      <c r="E16" s="4">
        <f t="shared" si="0"/>
        <v>10870.434799999999</v>
      </c>
      <c r="F16" s="4">
        <f>SUM(C16:E16)</f>
        <v>30070.834800000001</v>
      </c>
    </row>
    <row r="17" spans="1:6" ht="12" customHeight="1" x14ac:dyDescent="0.25">
      <c r="A17" s="1" t="s">
        <v>12</v>
      </c>
      <c r="C17" s="4">
        <v>2500</v>
      </c>
      <c r="D17" s="4">
        <f t="shared" si="0"/>
        <v>2717.5</v>
      </c>
      <c r="E17" s="4">
        <f t="shared" si="0"/>
        <v>2953.9225000000001</v>
      </c>
      <c r="F17" s="4">
        <f>SUM(C17:E17)</f>
        <v>8171.4225000000006</v>
      </c>
    </row>
    <row r="18" spans="1:6" ht="12" customHeight="1" x14ac:dyDescent="0.25">
      <c r="A18" s="1" t="s">
        <v>13</v>
      </c>
      <c r="C18" s="4">
        <f>Aliquota_exportações*SUM(C14:C17)</f>
        <v>5475</v>
      </c>
      <c r="D18" s="4">
        <f>Aliquota_exportações*SUM(D14:D17)</f>
        <v>5951.3249999999998</v>
      </c>
      <c r="E18" s="4">
        <f>Aliquota_exportações*SUM(E14:E17)</f>
        <v>6469.0902749999996</v>
      </c>
      <c r="F18" s="4">
        <f>SUM(C18:E18)</f>
        <v>17895.415274999999</v>
      </c>
    </row>
    <row r="19" spans="1:6" ht="12" customHeight="1" x14ac:dyDescent="0.25">
      <c r="A19" s="1" t="s">
        <v>7</v>
      </c>
      <c r="C19" s="4">
        <f>SUM(C14:C18)</f>
        <v>27375</v>
      </c>
      <c r="D19" s="4">
        <f>SUM(D14:D18)</f>
        <v>29756.625</v>
      </c>
      <c r="E19" s="4">
        <f>SUM(E14:E18)</f>
        <v>32345.451374999997</v>
      </c>
      <c r="F19" s="4">
        <f>SUM(F14:F18)</f>
        <v>89477.076375000004</v>
      </c>
    </row>
    <row r="20" spans="1:6" ht="12" customHeight="1" x14ac:dyDescent="0.25">
      <c r="A20" s="1"/>
    </row>
    <row r="21" spans="1:6" x14ac:dyDescent="0.25">
      <c r="A21" s="1" t="s">
        <v>14</v>
      </c>
      <c r="C21" s="5">
        <f>C19-C11</f>
        <v>8775</v>
      </c>
      <c r="D21" s="5">
        <f>D19-D11</f>
        <v>6732.6649999999972</v>
      </c>
      <c r="E21" s="5">
        <f>E19-E11</f>
        <v>3843.2597569999962</v>
      </c>
      <c r="F21" s="5">
        <f>F19-F11</f>
        <v>19350.924757000001</v>
      </c>
    </row>
    <row r="23" spans="1:6" x14ac:dyDescent="0.25">
      <c r="A23" t="s">
        <v>22</v>
      </c>
      <c r="B23" s="10">
        <v>0.25</v>
      </c>
      <c r="D23" s="12"/>
    </row>
    <row r="24" spans="1:6" x14ac:dyDescent="0.25">
      <c r="A24" t="s">
        <v>23</v>
      </c>
      <c r="B24" s="10">
        <v>0.28000000000000003</v>
      </c>
    </row>
    <row r="25" spans="1:6" x14ac:dyDescent="0.25">
      <c r="A25" t="s">
        <v>24</v>
      </c>
      <c r="B25" s="10">
        <v>0.22500000000000001</v>
      </c>
    </row>
    <row r="26" spans="1:6" x14ac:dyDescent="0.25">
      <c r="A26" t="s">
        <v>25</v>
      </c>
      <c r="B26" s="8">
        <v>0.23330000000000001</v>
      </c>
    </row>
    <row r="27" spans="1:6" x14ac:dyDescent="0.25">
      <c r="A27" t="s">
        <v>26</v>
      </c>
      <c r="B27" s="10">
        <v>0.25</v>
      </c>
    </row>
    <row r="28" spans="1:6" x14ac:dyDescent="0.25">
      <c r="A28" t="s">
        <v>27</v>
      </c>
      <c r="B28" s="11">
        <v>6000</v>
      </c>
    </row>
    <row r="29" spans="1:6" x14ac:dyDescent="0.25">
      <c r="A29" t="s">
        <v>28</v>
      </c>
      <c r="B29" s="8">
        <v>8.6999999999999994E-2</v>
      </c>
    </row>
    <row r="30" spans="1:6" x14ac:dyDescent="0.25">
      <c r="A30" t="s">
        <v>29</v>
      </c>
      <c r="B30" s="8">
        <v>2.4500000000000001E-2</v>
      </c>
    </row>
    <row r="31" spans="1:6" x14ac:dyDescent="0.25">
      <c r="A31" s="9" t="s">
        <v>30</v>
      </c>
      <c r="B31" s="11">
        <v>9000</v>
      </c>
    </row>
    <row r="32" spans="1:6" x14ac:dyDescent="0.25">
      <c r="A32" s="9" t="s">
        <v>31</v>
      </c>
      <c r="B32" s="10">
        <v>0.54</v>
      </c>
    </row>
  </sheetData>
  <mergeCells count="1">
    <mergeCell ref="A1:F1"/>
  </mergeCells>
  <phoneticPr fontId="0" type="noConversion"/>
  <printOptions horizontalCentered="1" verticalCentered="1" headings="1"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&amp;C&amp;F 
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90" zoomScaleNormal="90" workbookViewId="0">
      <selection activeCell="C8" sqref="C8"/>
    </sheetView>
  </sheetViews>
  <sheetFormatPr defaultColWidth="11.44140625" defaultRowHeight="13.2" x14ac:dyDescent="0.25"/>
  <cols>
    <col min="1" max="1" width="12.88671875" customWidth="1"/>
    <col min="2" max="2" width="9.21875" customWidth="1"/>
    <col min="3" max="3" width="12.88671875" bestFit="1" customWidth="1"/>
    <col min="4" max="5" width="12.6640625" bestFit="1" customWidth="1"/>
    <col min="6" max="6" width="13.6640625" bestFit="1" customWidth="1"/>
  </cols>
  <sheetData>
    <row r="1" spans="1:6" ht="13.8" x14ac:dyDescent="0.25">
      <c r="A1" s="13" t="s">
        <v>21</v>
      </c>
      <c r="B1" s="13"/>
      <c r="C1" s="13"/>
      <c r="D1" s="13"/>
      <c r="E1" s="13"/>
      <c r="F1" s="13"/>
    </row>
    <row r="2" spans="1:6" ht="12" customHeight="1" x14ac:dyDescent="0.25"/>
    <row r="3" spans="1:6" ht="12" customHeight="1" x14ac:dyDescent="0.25"/>
    <row r="4" spans="1:6" ht="12" customHeight="1" x14ac:dyDescent="0.25">
      <c r="A4" s="2" t="s">
        <v>0</v>
      </c>
    </row>
    <row r="5" spans="1:6" ht="12" customHeight="1" x14ac:dyDescent="0.25"/>
    <row r="6" spans="1:6" ht="12" customHeight="1" x14ac:dyDescent="0.25">
      <c r="A6" s="1" t="s">
        <v>1</v>
      </c>
      <c r="C6" s="3" t="s">
        <v>17</v>
      </c>
      <c r="D6" s="3" t="s">
        <v>18</v>
      </c>
      <c r="E6" s="3" t="s">
        <v>19</v>
      </c>
      <c r="F6" s="3" t="s">
        <v>7</v>
      </c>
    </row>
    <row r="7" spans="1:6" ht="12" customHeight="1" x14ac:dyDescent="0.25">
      <c r="A7" s="1" t="s">
        <v>3</v>
      </c>
      <c r="C7" s="4">
        <f>'1ºTRIM (sol)'!E7*(1+Reajuste_aluguel)</f>
        <v>14648.4375</v>
      </c>
      <c r="D7" s="4">
        <f>C7*(1+Reajuste_aluguel)</f>
        <v>18310.546875</v>
      </c>
      <c r="E7" s="4">
        <f>D7*(1+Reajuste_aluguel)</f>
        <v>22888.18359375</v>
      </c>
      <c r="F7" s="4">
        <f>SUM(C7:E7)</f>
        <v>55847.16796875</v>
      </c>
    </row>
    <row r="8" spans="1:6" ht="12" customHeight="1" x14ac:dyDescent="0.25">
      <c r="A8" s="1" t="s">
        <v>4</v>
      </c>
      <c r="C8" s="4">
        <f>IF(C7&lt;=Gasto_minimo,'1ºTRIM (sol)'!E8*(1+Reajuste_pessoal_maior),'1ºTRIM (sol)'!E8*(1+Reajuste_pessoal_menor))</f>
        <v>9007.5015625000015</v>
      </c>
      <c r="D8" s="4">
        <f>IF(D7&lt;=Gasto_minimo,C8*(1+Reajuste_pessoal_maior),C8*(1+Reajuste_pessoal_menor))</f>
        <v>11034.189414062503</v>
      </c>
      <c r="E8" s="4">
        <f>IF(E7&lt;=Gasto_minimo,D8*(1+Reajuste_pessoal_maior),D8*(1+Reajuste_pessoal_menor))</f>
        <v>13516.882032226567</v>
      </c>
      <c r="F8" s="4">
        <f>SUM(C8:E8)</f>
        <v>33558.57300878907</v>
      </c>
    </row>
    <row r="9" spans="1:6" ht="12" customHeight="1" x14ac:dyDescent="0.25">
      <c r="A9" s="1" t="s">
        <v>5</v>
      </c>
      <c r="C9" s="4">
        <f>'1ºTRIM (sol)'!E9*(1+Reajuste_material_e_contas)</f>
        <v>6002.8317761184016</v>
      </c>
      <c r="D9" s="4">
        <f>C9*(1+Reajuste_material_e_contas)</f>
        <v>7403.2924294868253</v>
      </c>
      <c r="E9" s="4">
        <f>D9*(1+Reajuste_material_e_contas)</f>
        <v>9130.4805532861028</v>
      </c>
      <c r="F9" s="4">
        <f>SUM(C9:E9)</f>
        <v>22536.604758891328</v>
      </c>
    </row>
    <row r="10" spans="1:6" ht="12" customHeight="1" x14ac:dyDescent="0.25">
      <c r="A10" s="1" t="s">
        <v>6</v>
      </c>
      <c r="C10" s="4">
        <f>'1ºTRIM (sol)'!E10*(1+Reajuste_material_e_contas)</f>
        <v>5627.6547901110007</v>
      </c>
      <c r="D10" s="4">
        <f>C10*(1+Reajuste_material_e_contas)</f>
        <v>6940.5866526438977</v>
      </c>
      <c r="E10" s="4">
        <f>D10*(1+Reajuste_material_e_contas)</f>
        <v>8559.8255187057202</v>
      </c>
      <c r="F10" s="4">
        <f>SUM(C10:E10)</f>
        <v>21128.066961460616</v>
      </c>
    </row>
    <row r="11" spans="1:6" ht="12" customHeight="1" x14ac:dyDescent="0.25">
      <c r="A11" s="1" t="s">
        <v>7</v>
      </c>
      <c r="C11" s="4">
        <f>SUM(C7:C10)</f>
        <v>35286.425628729405</v>
      </c>
      <c r="D11" s="4">
        <f>SUM(D7:D10)</f>
        <v>43688.615371193227</v>
      </c>
      <c r="E11" s="4">
        <f>SUM(E7:E10)</f>
        <v>54095.371697968396</v>
      </c>
      <c r="F11" s="4">
        <f>SUM(C11:E11)</f>
        <v>133070.41269789104</v>
      </c>
    </row>
    <row r="12" spans="1:6" ht="12" customHeight="1" x14ac:dyDescent="0.25">
      <c r="A12" s="1"/>
    </row>
    <row r="13" spans="1:6" ht="12" customHeight="1" x14ac:dyDescent="0.25">
      <c r="A13" s="1" t="s">
        <v>8</v>
      </c>
    </row>
    <row r="14" spans="1:6" ht="12" customHeight="1" x14ac:dyDescent="0.25">
      <c r="A14" s="1" t="s">
        <v>9</v>
      </c>
      <c r="C14" s="4">
        <f>IF(SUM('1ºTRIM (sol)'!$E$14:$E$17)&gt;=Valor_das_filiais,'1ºTRIM (sol)'!E14*(1+Reajuste_maior),'1ºTRIM (sol)'!E14*(1+Reajuste_menor))</f>
        <v>5779.6447634999995</v>
      </c>
      <c r="D14" s="4">
        <f t="shared" ref="D14:E17" si="0">IF(SUM(C$14:C$17)&gt;=Valor_das_filiais,C14*(1+Reajuste_maior),C14*(1+Reajuste_menor))</f>
        <v>6282.4738579244995</v>
      </c>
      <c r="E14" s="4">
        <f t="shared" si="0"/>
        <v>6829.0490835639312</v>
      </c>
      <c r="F14" s="4">
        <f>SUM(C14:E14)</f>
        <v>18891.167704988431</v>
      </c>
    </row>
    <row r="15" spans="1:6" ht="12" customHeight="1" x14ac:dyDescent="0.25">
      <c r="A15" s="1" t="s">
        <v>10</v>
      </c>
      <c r="C15" s="4">
        <f>IF(SUM('1ºTRIM (sol)'!$E$14:$E$17)&gt;=Valor_das_filiais,'1ºTRIM (sol)'!E15*(1+Reajuste_maior),'1ºTRIM (sol)'!E15*(1+Reajuste_menor))</f>
        <v>7320.8833670999984</v>
      </c>
      <c r="D15" s="4">
        <f t="shared" si="0"/>
        <v>7957.8002200376977</v>
      </c>
      <c r="E15" s="4">
        <f t="shared" si="0"/>
        <v>8650.1288391809776</v>
      </c>
      <c r="F15" s="4">
        <f>SUM(C15:E15)</f>
        <v>23928.812426318676</v>
      </c>
    </row>
    <row r="16" spans="1:6" ht="12" customHeight="1" x14ac:dyDescent="0.25">
      <c r="A16" s="1" t="s">
        <v>11</v>
      </c>
      <c r="C16" s="4">
        <f>IF(SUM('1ºTRIM (sol)'!$E$14:$E$17)&gt;=Valor_das_filiais,'1ºTRIM (sol)'!E16*(1+Reajuste_maior),'1ºTRIM (sol)'!E16*(1+Reajuste_menor))</f>
        <v>11816.162627599999</v>
      </c>
      <c r="D16" s="4">
        <f t="shared" si="0"/>
        <v>12844.168776201199</v>
      </c>
      <c r="E16" s="4">
        <f t="shared" si="0"/>
        <v>13961.611459730702</v>
      </c>
      <c r="F16" s="4">
        <f>SUM(C16:E16)</f>
        <v>38621.942863531898</v>
      </c>
    </row>
    <row r="17" spans="1:6" ht="12" customHeight="1" x14ac:dyDescent="0.25">
      <c r="A17" s="1" t="s">
        <v>12</v>
      </c>
      <c r="C17" s="4">
        <f>IF(SUM('1ºTRIM (sol)'!$E$14:$E$17)&gt;=Valor_das_filiais,'1ºTRIM (sol)'!E17*(1+Reajuste_maior),'1ºTRIM (sol)'!E17*(1+Reajuste_menor))</f>
        <v>3210.9137575</v>
      </c>
      <c r="D17" s="4">
        <f t="shared" si="0"/>
        <v>3490.2632544025</v>
      </c>
      <c r="E17" s="4">
        <f t="shared" si="0"/>
        <v>3793.9161575355174</v>
      </c>
      <c r="F17" s="4">
        <f>SUM(C17:E17)</f>
        <v>10495.093169438018</v>
      </c>
    </row>
    <row r="18" spans="1:6" ht="12" customHeight="1" x14ac:dyDescent="0.25">
      <c r="A18" s="1" t="s">
        <v>13</v>
      </c>
      <c r="C18" s="4">
        <f>Aliquota_exportações_Abril*SUM(C14:C17)</f>
        <v>15188.906438477999</v>
      </c>
      <c r="D18" s="4">
        <f>Aliquota_exportações_Abril*SUM(D14:D17)</f>
        <v>16510.341298625586</v>
      </c>
      <c r="E18" s="4">
        <f>Aliquota_exportações_Abril*SUM(E14:E17)</f>
        <v>17946.74099160601</v>
      </c>
      <c r="F18" s="4">
        <f>SUM(C18:E18)</f>
        <v>49645.988728709592</v>
      </c>
    </row>
    <row r="19" spans="1:6" ht="12" customHeight="1" x14ac:dyDescent="0.25">
      <c r="A19" s="1" t="s">
        <v>7</v>
      </c>
      <c r="C19" s="4">
        <f>SUM(C14:C18)</f>
        <v>43316.510954177997</v>
      </c>
      <c r="D19" s="4">
        <f>SUM(D14:D18)</f>
        <v>47085.04740719148</v>
      </c>
      <c r="E19" s="4">
        <f>SUM(E14:E18)</f>
        <v>51181.446531617141</v>
      </c>
      <c r="F19" s="4">
        <f>SUM(F14:F18)</f>
        <v>141583.00489298662</v>
      </c>
    </row>
    <row r="20" spans="1:6" ht="12" customHeight="1" x14ac:dyDescent="0.25">
      <c r="A20" s="1"/>
    </row>
    <row r="21" spans="1:6" ht="12" customHeight="1" x14ac:dyDescent="0.25">
      <c r="A21" s="1" t="s">
        <v>14</v>
      </c>
      <c r="C21" s="5">
        <f>C19-C11</f>
        <v>8030.0853254485919</v>
      </c>
      <c r="D21" s="5">
        <f>D19-D11</f>
        <v>3396.4320359982521</v>
      </c>
      <c r="E21" s="5">
        <f>E19-E11</f>
        <v>-2913.925166351255</v>
      </c>
      <c r="F21" s="5">
        <f>F19-F11</f>
        <v>8512.5921950955817</v>
      </c>
    </row>
  </sheetData>
  <mergeCells count="1">
    <mergeCell ref="A1:F1"/>
  </mergeCells>
  <phoneticPr fontId="0" type="noConversion"/>
  <printOptions horizontalCentered="1" verticalCentered="1" headings="1"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&amp;C&amp;F 
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opLeftCell="E1" zoomScale="80" zoomScaleNormal="80" workbookViewId="0">
      <selection activeCell="H10" sqref="H10"/>
    </sheetView>
  </sheetViews>
  <sheetFormatPr defaultColWidth="11.44140625" defaultRowHeight="13.2" x14ac:dyDescent="0.25"/>
  <cols>
    <col min="1" max="1" width="14.33203125" customWidth="1"/>
    <col min="2" max="6" width="14" bestFit="1" customWidth="1"/>
    <col min="7" max="7" width="14.44140625" bestFit="1" customWidth="1"/>
    <col min="8" max="8" width="15.109375" bestFit="1" customWidth="1"/>
  </cols>
  <sheetData>
    <row r="1" spans="1:8" ht="17.399999999999999" x14ac:dyDescent="0.3">
      <c r="A1" s="14" t="s">
        <v>20</v>
      </c>
      <c r="B1" s="14"/>
      <c r="C1" s="14"/>
      <c r="D1" s="14"/>
      <c r="E1" s="14"/>
      <c r="F1" s="14"/>
      <c r="G1" s="14"/>
      <c r="H1" s="14"/>
    </row>
    <row r="2" spans="1:8" ht="6" customHeight="1" x14ac:dyDescent="0.25"/>
    <row r="3" spans="1:8" ht="4.95" customHeight="1" x14ac:dyDescent="0.25"/>
    <row r="4" spans="1:8" ht="17.399999999999999" x14ac:dyDescent="0.3">
      <c r="B4" s="7" t="s">
        <v>2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7</v>
      </c>
    </row>
    <row r="6" spans="1:8" ht="17.399999999999999" x14ac:dyDescent="0.3">
      <c r="A6" s="7" t="s">
        <v>1</v>
      </c>
      <c r="B6" s="6">
        <f>'1ºTRIM (sol)'!C11</f>
        <v>18600</v>
      </c>
      <c r="C6" s="6">
        <f>'1ºTRIM (sol)'!D11</f>
        <v>23023.960000000003</v>
      </c>
      <c r="D6" s="6">
        <f>'1ºTRIM (sol)'!E11</f>
        <v>28502.191618000001</v>
      </c>
      <c r="E6" s="6">
        <f>'2ºTRIM (sol)'!C11</f>
        <v>35286.425628729405</v>
      </c>
      <c r="F6" s="6">
        <f>'2ºTRIM (sol)'!D11</f>
        <v>43688.615371193227</v>
      </c>
      <c r="G6" s="6">
        <f>'2ºTRIM (sol)'!E11</f>
        <v>54095.371697968396</v>
      </c>
      <c r="H6" s="6">
        <f>SUM(B6:G6)</f>
        <v>203196.56431589101</v>
      </c>
    </row>
    <row r="7" spans="1:8" ht="17.399999999999999" x14ac:dyDescent="0.3">
      <c r="A7" s="7"/>
      <c r="B7" s="6"/>
      <c r="C7" s="6"/>
      <c r="D7" s="6"/>
      <c r="E7" s="6"/>
      <c r="F7" s="6"/>
      <c r="G7" s="6"/>
      <c r="H7" s="6"/>
    </row>
    <row r="8" spans="1:8" ht="17.399999999999999" x14ac:dyDescent="0.3">
      <c r="A8" s="7" t="s">
        <v>8</v>
      </c>
      <c r="B8" s="6">
        <f>'1ºTRIM (sol)'!C19</f>
        <v>27375</v>
      </c>
      <c r="C8" s="6">
        <f>'1ºTRIM (sol)'!D19</f>
        <v>29756.625</v>
      </c>
      <c r="D8" s="6">
        <f>'1ºTRIM (sol)'!E19</f>
        <v>32345.451374999997</v>
      </c>
      <c r="E8" s="6">
        <f>'2ºTRIM (sol)'!C19</f>
        <v>43316.510954177997</v>
      </c>
      <c r="F8" s="6">
        <f>'2ºTRIM (sol)'!D19</f>
        <v>47085.04740719148</v>
      </c>
      <c r="G8" s="6">
        <f>'2ºTRIM (sol)'!E19</f>
        <v>51181.446531617141</v>
      </c>
      <c r="H8" s="6">
        <f>SUM(B8:G8)</f>
        <v>231060.08126798662</v>
      </c>
    </row>
    <row r="9" spans="1:8" ht="17.399999999999999" x14ac:dyDescent="0.3">
      <c r="A9" s="7"/>
      <c r="B9" s="6"/>
      <c r="C9" s="6"/>
      <c r="D9" s="6"/>
      <c r="E9" s="6"/>
      <c r="F9" s="6"/>
      <c r="G9" s="6"/>
      <c r="H9" s="6"/>
    </row>
    <row r="10" spans="1:8" ht="17.399999999999999" x14ac:dyDescent="0.3">
      <c r="A10" s="7" t="s">
        <v>14</v>
      </c>
      <c r="B10" s="6">
        <f t="shared" ref="B10:G10" si="0">B8-B6</f>
        <v>8775</v>
      </c>
      <c r="C10" s="6">
        <f t="shared" si="0"/>
        <v>6732.6649999999972</v>
      </c>
      <c r="D10" s="6">
        <f t="shared" si="0"/>
        <v>3843.2597569999962</v>
      </c>
      <c r="E10" s="6">
        <f t="shared" si="0"/>
        <v>8030.0853254485919</v>
      </c>
      <c r="F10" s="6">
        <f t="shared" si="0"/>
        <v>3396.4320359982521</v>
      </c>
      <c r="G10" s="6">
        <f t="shared" si="0"/>
        <v>-2913.925166351255</v>
      </c>
      <c r="H10" s="6">
        <f>SUM(B10:G10)</f>
        <v>27863.516952095582</v>
      </c>
    </row>
  </sheetData>
  <mergeCells count="1">
    <mergeCell ref="A1:H1"/>
  </mergeCells>
  <phoneticPr fontId="0" type="noConversion"/>
  <printOptions horizontalCentered="1" verticalCentered="1" headings="1" gridLines="1" gridLinesSet="0"/>
  <pageMargins left="0.78740157480314965" right="0.78740157480314965" top="0.98425196850393704" bottom="0.98425196850393704" header="0.51181102362204722" footer="0.51181102362204722"/>
  <pageSetup paperSize="9" scale="87" orientation="landscape" horizontalDpi="300" verticalDpi="300" r:id="rId1"/>
  <headerFooter alignWithMargins="0">
    <oddHeader>&amp;C&amp;F 
&amp;A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19</vt:i4>
      </vt:variant>
    </vt:vector>
  </HeadingPairs>
  <TitlesOfParts>
    <vt:vector size="23" baseType="lpstr">
      <vt:lpstr>1ºTRIM (sol)</vt:lpstr>
      <vt:lpstr>2ºTRIM (sol)</vt:lpstr>
      <vt:lpstr>RESULTADO (sol)</vt:lpstr>
      <vt:lpstr>Gráf1</vt:lpstr>
      <vt:lpstr>Aliquota_exportações</vt:lpstr>
      <vt:lpstr>Aliquota_exportações_Abril</vt:lpstr>
      <vt:lpstr>Aluguel</vt:lpstr>
      <vt:lpstr>'RESULTADO (sol)'!Area_de_impressao</vt:lpstr>
      <vt:lpstr>Contas</vt:lpstr>
      <vt:lpstr>Fevereiro</vt:lpstr>
      <vt:lpstr>Gasto_minimo</vt:lpstr>
      <vt:lpstr>Janeiro</vt:lpstr>
      <vt:lpstr>Março</vt:lpstr>
      <vt:lpstr>Material</vt:lpstr>
      <vt:lpstr>Pessoal</vt:lpstr>
      <vt:lpstr>Reajuste_aluguel</vt:lpstr>
      <vt:lpstr>Reajuste_maior</vt:lpstr>
      <vt:lpstr>Reajuste_material_e_contas</vt:lpstr>
      <vt:lpstr>Reajuste_menor</vt:lpstr>
      <vt:lpstr>Reajuste_pessoal_maior</vt:lpstr>
      <vt:lpstr>Reajuste_pessoal_menor</vt:lpstr>
      <vt:lpstr>Totais</vt:lpstr>
      <vt:lpstr>Valor_das_filiais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2000-07-27T16:03:04Z</cp:lastPrinted>
  <dcterms:created xsi:type="dcterms:W3CDTF">1997-08-04T22:19:15Z</dcterms:created>
  <dcterms:modified xsi:type="dcterms:W3CDTF">2014-01-23T21:59:53Z</dcterms:modified>
</cp:coreProperties>
</file>