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96" yWindow="48" windowWidth="9408" windowHeight="4872" activeTab="1"/>
  </bookViews>
  <sheets>
    <sheet name="06_20" sheetId="8" r:id="rId1"/>
    <sheet name="TabPreço" sheetId="1" r:id="rId2"/>
    <sheet name="Resumo" sheetId="4" r:id="rId3"/>
    <sheet name="TabPreço (Fórmulas)" sheetId="6" r:id="rId4"/>
    <sheet name="Resumo (Fórmulas)" sheetId="5" r:id="rId5"/>
  </sheets>
  <definedNames>
    <definedName name="Custo___do_frete" localSheetId="3">'TabPreço (Fórmulas)'!$B$14</definedName>
    <definedName name="Custo___do_frete">TabPreço!$B$13</definedName>
  </definedNames>
  <calcPr calcId="145621"/>
</workbook>
</file>

<file path=xl/calcChain.xml><?xml version="1.0" encoding="utf-8"?>
<calcChain xmlns="http://schemas.openxmlformats.org/spreadsheetml/2006/main">
  <c r="E12" i="6" l="1"/>
  <c r="G12" i="6" s="1"/>
  <c r="E11" i="6"/>
  <c r="E10" i="6"/>
  <c r="G10" i="6" s="1"/>
  <c r="E9" i="6"/>
  <c r="G9" i="6" s="1"/>
  <c r="E8" i="6"/>
  <c r="G8" i="6" s="1"/>
  <c r="E7" i="6"/>
  <c r="E6" i="6"/>
  <c r="G6" i="6" s="1"/>
  <c r="E5" i="6"/>
  <c r="G5" i="6" s="1"/>
  <c r="E4" i="6"/>
  <c r="G4" i="6" s="1"/>
  <c r="A44" i="5"/>
  <c r="A43" i="5"/>
  <c r="D41" i="5"/>
  <c r="C41" i="5"/>
  <c r="B41" i="5"/>
  <c r="Q14" i="5"/>
  <c r="N12" i="5"/>
  <c r="N11" i="5"/>
  <c r="N10" i="5"/>
  <c r="N9" i="5"/>
  <c r="N8" i="5"/>
  <c r="N7" i="5"/>
  <c r="N6" i="5"/>
  <c r="N5" i="5"/>
  <c r="N4" i="5"/>
  <c r="A44" i="4"/>
  <c r="E5" i="1"/>
  <c r="C5" i="5" s="1"/>
  <c r="E6" i="1"/>
  <c r="G6" i="1" s="1"/>
  <c r="H6" i="1" s="1"/>
  <c r="D6" i="4" s="1"/>
  <c r="E7" i="1"/>
  <c r="C7" i="5" s="1"/>
  <c r="E8" i="1"/>
  <c r="G8" i="1" s="1"/>
  <c r="H8" i="1" s="1"/>
  <c r="D8" i="4" s="1"/>
  <c r="E9" i="1"/>
  <c r="C9" i="5" s="1"/>
  <c r="E10" i="1"/>
  <c r="G10" i="1" s="1"/>
  <c r="H10" i="1" s="1"/>
  <c r="D10" i="4" s="1"/>
  <c r="E11" i="1"/>
  <c r="C11" i="5" s="1"/>
  <c r="E12" i="1"/>
  <c r="G12" i="1" s="1"/>
  <c r="H12" i="1" s="1"/>
  <c r="D12" i="4" s="1"/>
  <c r="E4" i="1"/>
  <c r="C4" i="4" s="1"/>
  <c r="B41" i="4"/>
  <c r="C41" i="4"/>
  <c r="D41" i="4"/>
  <c r="G4" i="1"/>
  <c r="H4" i="1" s="1"/>
  <c r="D4" i="4" s="1"/>
  <c r="G7" i="1"/>
  <c r="H7" i="1" s="1"/>
  <c r="D7" i="4" s="1"/>
  <c r="C5" i="4"/>
  <c r="C9" i="4"/>
  <c r="A43" i="4"/>
  <c r="Q14" i="4"/>
  <c r="N5" i="4"/>
  <c r="N6" i="4"/>
  <c r="N7" i="4"/>
  <c r="N8" i="4"/>
  <c r="N9" i="4"/>
  <c r="N10" i="4"/>
  <c r="N11" i="4"/>
  <c r="N12" i="4"/>
  <c r="N4" i="4"/>
  <c r="C7" i="4" l="1"/>
  <c r="G5" i="1"/>
  <c r="H5" i="1" s="1"/>
  <c r="D5" i="4" s="1"/>
  <c r="F5" i="4" s="1"/>
  <c r="G9" i="1"/>
  <c r="H9" i="1" s="1"/>
  <c r="D9" i="4" s="1"/>
  <c r="C11" i="4"/>
  <c r="G11" i="1"/>
  <c r="H11" i="1" s="1"/>
  <c r="D11" i="4" s="1"/>
  <c r="H5" i="6"/>
  <c r="G7" i="6"/>
  <c r="H7" i="6" s="1"/>
  <c r="H9" i="6"/>
  <c r="G11" i="6"/>
  <c r="H11" i="6" s="1"/>
  <c r="H4" i="6"/>
  <c r="H6" i="6"/>
  <c r="H8" i="6"/>
  <c r="H10" i="6"/>
  <c r="H12" i="6"/>
  <c r="C12" i="4"/>
  <c r="G12" i="4" s="1"/>
  <c r="C10" i="4"/>
  <c r="J10" i="4" s="1"/>
  <c r="C8" i="4"/>
  <c r="G8" i="4" s="1"/>
  <c r="C6" i="4"/>
  <c r="J6" i="4" s="1"/>
  <c r="D4" i="5"/>
  <c r="D6" i="5"/>
  <c r="D8" i="5"/>
  <c r="D10" i="5"/>
  <c r="D12" i="5"/>
  <c r="C4" i="5"/>
  <c r="C6" i="5"/>
  <c r="D7" i="5"/>
  <c r="C8" i="5"/>
  <c r="D9" i="5"/>
  <c r="C10" i="5"/>
  <c r="D11" i="5"/>
  <c r="C12" i="5"/>
  <c r="L11" i="4"/>
  <c r="M11" i="4"/>
  <c r="F11" i="4"/>
  <c r="G11" i="4"/>
  <c r="I11" i="4"/>
  <c r="J11" i="4"/>
  <c r="F10" i="4"/>
  <c r="I10" i="4"/>
  <c r="L10" i="4"/>
  <c r="L7" i="4"/>
  <c r="M7" i="4"/>
  <c r="F7" i="4"/>
  <c r="G7" i="4"/>
  <c r="I7" i="4"/>
  <c r="J7" i="4"/>
  <c r="F6" i="4"/>
  <c r="I6" i="4"/>
  <c r="G6" i="4"/>
  <c r="L6" i="4"/>
  <c r="M6" i="4"/>
  <c r="F12" i="4"/>
  <c r="I12" i="4"/>
  <c r="J12" i="4"/>
  <c r="L12" i="4"/>
  <c r="L9" i="4"/>
  <c r="M9" i="4"/>
  <c r="F9" i="4"/>
  <c r="G9" i="4"/>
  <c r="I9" i="4"/>
  <c r="J9" i="4"/>
  <c r="F8" i="4"/>
  <c r="I8" i="4"/>
  <c r="J8" i="4"/>
  <c r="L8" i="4"/>
  <c r="M5" i="4"/>
  <c r="G5" i="4"/>
  <c r="J5" i="4"/>
  <c r="F4" i="4"/>
  <c r="I4" i="4"/>
  <c r="J4" i="4"/>
  <c r="G4" i="4"/>
  <c r="L4" i="4"/>
  <c r="M4" i="4"/>
  <c r="I5" i="4" l="1"/>
  <c r="L5" i="4"/>
  <c r="D5" i="5"/>
  <c r="M10" i="4"/>
  <c r="Q10" i="4" s="1"/>
  <c r="G10" i="4"/>
  <c r="L13" i="4"/>
  <c r="D44" i="4" s="1"/>
  <c r="M8" i="4"/>
  <c r="M12" i="4"/>
  <c r="Q12" i="4" s="1"/>
  <c r="M11" i="5"/>
  <c r="J11" i="5"/>
  <c r="G11" i="5"/>
  <c r="L11" i="5"/>
  <c r="I11" i="5"/>
  <c r="F11" i="5"/>
  <c r="M9" i="5"/>
  <c r="J9" i="5"/>
  <c r="G9" i="5"/>
  <c r="L9" i="5"/>
  <c r="I9" i="5"/>
  <c r="F9" i="5"/>
  <c r="M7" i="5"/>
  <c r="J7" i="5"/>
  <c r="G7" i="5"/>
  <c r="L7" i="5"/>
  <c r="I7" i="5"/>
  <c r="F7" i="5"/>
  <c r="M5" i="5"/>
  <c r="J5" i="5"/>
  <c r="G5" i="5"/>
  <c r="L5" i="5"/>
  <c r="I5" i="5"/>
  <c r="F5" i="5"/>
  <c r="L12" i="5"/>
  <c r="I12" i="5"/>
  <c r="F12" i="5"/>
  <c r="M12" i="5"/>
  <c r="J12" i="5"/>
  <c r="G12" i="5"/>
  <c r="L8" i="5"/>
  <c r="I8" i="5"/>
  <c r="F8" i="5"/>
  <c r="M8" i="5"/>
  <c r="J8" i="5"/>
  <c r="G8" i="5"/>
  <c r="L4" i="5"/>
  <c r="I4" i="5"/>
  <c r="F4" i="5"/>
  <c r="M4" i="5"/>
  <c r="J4" i="5"/>
  <c r="G4" i="5"/>
  <c r="L10" i="5"/>
  <c r="I10" i="5"/>
  <c r="F10" i="5"/>
  <c r="M10" i="5"/>
  <c r="J10" i="5"/>
  <c r="G10" i="5"/>
  <c r="L6" i="5"/>
  <c r="I6" i="5"/>
  <c r="F6" i="5"/>
  <c r="M6" i="5"/>
  <c r="J6" i="5"/>
  <c r="G6" i="5"/>
  <c r="I13" i="4"/>
  <c r="M15" i="4"/>
  <c r="O4" i="4"/>
  <c r="F13" i="4"/>
  <c r="B44" i="4" s="1"/>
  <c r="Q5" i="4"/>
  <c r="Q8" i="4"/>
  <c r="Q9" i="4"/>
  <c r="Q6" i="4"/>
  <c r="Q7" i="4"/>
  <c r="Q11" i="4"/>
  <c r="J13" i="4"/>
  <c r="O5" i="4"/>
  <c r="O8" i="4"/>
  <c r="O9" i="4"/>
  <c r="O12" i="4"/>
  <c r="O6" i="4"/>
  <c r="O7" i="4"/>
  <c r="O10" i="4"/>
  <c r="O11" i="4"/>
  <c r="G13" i="4"/>
  <c r="Q4" i="4"/>
  <c r="M13" i="4" l="1"/>
  <c r="M16" i="4" s="1"/>
  <c r="Q6" i="5"/>
  <c r="Q10" i="5"/>
  <c r="Q8" i="5"/>
  <c r="Q12" i="5"/>
  <c r="O5" i="5"/>
  <c r="O7" i="5"/>
  <c r="O9" i="5"/>
  <c r="O11" i="5"/>
  <c r="F13" i="5"/>
  <c r="O4" i="5"/>
  <c r="O6" i="5"/>
  <c r="O10" i="5"/>
  <c r="J13" i="5"/>
  <c r="L13" i="5"/>
  <c r="O8" i="5"/>
  <c r="O12" i="5"/>
  <c r="Q5" i="5"/>
  <c r="Q7" i="5"/>
  <c r="Q9" i="5"/>
  <c r="Q11" i="5"/>
  <c r="G13" i="5"/>
  <c r="Q4" i="5"/>
  <c r="M13" i="5"/>
  <c r="I13" i="5"/>
  <c r="J15" i="4"/>
  <c r="J16" i="4" s="1"/>
  <c r="C44" i="4"/>
  <c r="Q13" i="4"/>
  <c r="R4" i="4" s="1"/>
  <c r="G15" i="4"/>
  <c r="O13" i="4"/>
  <c r="P12" i="4" s="1"/>
  <c r="C43" i="4" l="1"/>
  <c r="C42" i="4"/>
  <c r="R8" i="4"/>
  <c r="D42" i="4"/>
  <c r="D43" i="4"/>
  <c r="Q15" i="4"/>
  <c r="G15" i="5"/>
  <c r="G16" i="5" s="1"/>
  <c r="B44" i="5"/>
  <c r="C44" i="5"/>
  <c r="J15" i="5"/>
  <c r="J16" i="5" s="1"/>
  <c r="C42" i="5" s="1"/>
  <c r="Q13" i="5"/>
  <c r="R4" i="5" s="1"/>
  <c r="M15" i="5"/>
  <c r="M16" i="5" s="1"/>
  <c r="D44" i="5"/>
  <c r="O13" i="5"/>
  <c r="P4" i="5" s="1"/>
  <c r="R11" i="5"/>
  <c r="G16" i="4"/>
  <c r="B43" i="4" s="1"/>
  <c r="R5" i="4"/>
  <c r="R6" i="4"/>
  <c r="R7" i="4"/>
  <c r="R10" i="4"/>
  <c r="P5" i="4"/>
  <c r="P6" i="4"/>
  <c r="O17" i="4"/>
  <c r="I17" i="4"/>
  <c r="L17" i="4"/>
  <c r="F17" i="4"/>
  <c r="P11" i="4"/>
  <c r="R12" i="4"/>
  <c r="R11" i="4"/>
  <c r="P9" i="4"/>
  <c r="P10" i="4"/>
  <c r="R9" i="4"/>
  <c r="P8" i="4"/>
  <c r="P7" i="4"/>
  <c r="P4" i="4"/>
  <c r="Q16" i="4"/>
  <c r="G17" i="4" s="1"/>
  <c r="B42" i="4" l="1"/>
  <c r="R7" i="5"/>
  <c r="P10" i="5"/>
  <c r="L17" i="5"/>
  <c r="P12" i="5"/>
  <c r="D43" i="5"/>
  <c r="D42" i="5"/>
  <c r="O17" i="5"/>
  <c r="P7" i="5"/>
  <c r="P11" i="5"/>
  <c r="P5" i="5"/>
  <c r="P9" i="5"/>
  <c r="R10" i="5"/>
  <c r="R12" i="5"/>
  <c r="R6" i="5"/>
  <c r="R8" i="5"/>
  <c r="P6" i="5"/>
  <c r="P8" i="5"/>
  <c r="R9" i="5"/>
  <c r="F17" i="5"/>
  <c r="C43" i="5"/>
  <c r="B43" i="5"/>
  <c r="Q16" i="5"/>
  <c r="Q17" i="5" s="1"/>
  <c r="I17" i="5"/>
  <c r="R5" i="5"/>
  <c r="B42" i="5"/>
  <c r="Q15" i="5"/>
  <c r="R13" i="4"/>
  <c r="P13" i="4"/>
  <c r="Q17" i="4"/>
  <c r="J17" i="4"/>
  <c r="M17" i="4"/>
  <c r="R13" i="5" l="1"/>
  <c r="P13" i="5"/>
  <c r="G17" i="5"/>
  <c r="J17" i="5"/>
  <c r="M17" i="5"/>
</calcChain>
</file>

<file path=xl/sharedStrings.xml><?xml version="1.0" encoding="utf-8"?>
<sst xmlns="http://schemas.openxmlformats.org/spreadsheetml/2006/main" count="249" uniqueCount="78">
  <si>
    <t>Tabela de preços de vendas - Valores unitários em US$</t>
  </si>
  <si>
    <t>Produto</t>
  </si>
  <si>
    <t>Código</t>
  </si>
  <si>
    <t>Custo-base</t>
  </si>
  <si>
    <t>Frete</t>
  </si>
  <si>
    <t>Margem</t>
  </si>
  <si>
    <t>Lucro unit</t>
  </si>
  <si>
    <t>Pr.Venda</t>
  </si>
  <si>
    <t>Abrigo completo</t>
  </si>
  <si>
    <t>Blusa</t>
  </si>
  <si>
    <t>Camisa</t>
  </si>
  <si>
    <t>Camiseta</t>
  </si>
  <si>
    <t>Canga</t>
  </si>
  <si>
    <t>Fouseau</t>
  </si>
  <si>
    <t>Saia</t>
  </si>
  <si>
    <t>Top</t>
  </si>
  <si>
    <t>Vestido longo</t>
  </si>
  <si>
    <t>Custo % do frete</t>
  </si>
  <si>
    <t>Procedência</t>
  </si>
  <si>
    <t>Abgr</t>
  </si>
  <si>
    <t>Blus</t>
  </si>
  <si>
    <t>Cami</t>
  </si>
  <si>
    <t>Cmta</t>
  </si>
  <si>
    <t>Cnga</t>
  </si>
  <si>
    <t>Fuso</t>
  </si>
  <si>
    <t>Topm</t>
  </si>
  <si>
    <t>Vest</t>
  </si>
  <si>
    <t>Terc</t>
  </si>
  <si>
    <t>Próp</t>
  </si>
  <si>
    <t>Resumo do mês - Lojas da Grande São Paulo</t>
  </si>
  <si>
    <t>Vlr.unitários</t>
  </si>
  <si>
    <t>Custo</t>
  </si>
  <si>
    <t>Preço</t>
  </si>
  <si>
    <t>Iguatemi</t>
  </si>
  <si>
    <t>Qtd</t>
  </si>
  <si>
    <t>Receita</t>
  </si>
  <si>
    <t>Lucro</t>
  </si>
  <si>
    <t>Morumbi</t>
  </si>
  <si>
    <t>Paulista</t>
  </si>
  <si>
    <t>Total</t>
  </si>
  <si>
    <t>Part%</t>
  </si>
  <si>
    <t>Totais</t>
  </si>
  <si>
    <t>Despesa locação</t>
  </si>
  <si>
    <t>Custo comissões</t>
  </si>
  <si>
    <t>Lucro bruto</t>
  </si>
  <si>
    <t>Part% lucro</t>
  </si>
  <si>
    <t xml:space="preserve"> Maurício e Patrícia  - Produtos de malha</t>
  </si>
  <si>
    <t>Maurício e Patrícia - Produtos de malha</t>
  </si>
  <si>
    <t>Gráfico 5</t>
  </si>
  <si>
    <t>Maurício &amp; Patrícia - exercício de fixação</t>
  </si>
  <si>
    <t>O exercício a seguir pode ser resolvido com o que foi visto até agora. E você, com certeza, será capaz de desenvolver este modelo.</t>
  </si>
  <si>
    <t>Maurício e Patrícia é uma confecção de roupas em malhas. Tem três lojas e uma linha de nove produtos e faz, mensalmente, um resumo de suas vendas e lucros, visando identificar a rentabilidade por produto e por filial.</t>
  </si>
  <si>
    <t>Quanto às três lojas, as unidades vendidas no mês, em cada loja, foram:</t>
  </si>
  <si>
    <t>Abrg</t>
  </si>
  <si>
    <t>Essas três lojas têm, mensalmente, uma despesa de locação de respectivamente 3.000, 2.700 e 2.150. Quanto às comissões, as mesmas são pagas, em todas as lojas, à base de 6% sobre o valor total das vendas.</t>
  </si>
  <si>
    <t>Com base no que foi apresentado, pede-se:</t>
  </si>
  <si>
    <t>1.   Construir uma planilha para ser utilizada como tabela de preços, definindo-se o lucro unitário e o preço de venda de cada produto com base na margem e nos seus custos. Esta planilha deve ainda ter um gráfico do tipo colunas 3-D, formato 4, mostrando, para cada produto, o custo-base e o lucro bruto unitário.</t>
  </si>
  <si>
    <r>
      <t xml:space="preserve">2.   Construir </t>
    </r>
    <r>
      <rPr>
        <sz val="10"/>
        <color rgb="FF0070C0"/>
        <rFont val="Arial"/>
        <family val="2"/>
      </rPr>
      <t>outra</t>
    </r>
    <r>
      <rPr>
        <sz val="10"/>
        <rFont val="Arial"/>
        <family val="2"/>
      </rPr>
      <t xml:space="preserve"> planilha que, trazendo da anterior os dados sobre custo e preço, detalhe os produtos:</t>
    </r>
  </si>
  <si>
    <t xml:space="preserve">   a.   as vendas em cada loja, por produto (quantidade, receita e lucro bruto);</t>
  </si>
  <si>
    <t xml:space="preserve">   b.   total de receitas por loja (valor e participação percentual no total);</t>
  </si>
  <si>
    <t xml:space="preserve">   c.   lucro bruto total por loja;</t>
  </si>
  <si>
    <t xml:space="preserve">   d.   despesa de locação por loja;</t>
  </si>
  <si>
    <t xml:space="preserve">   e.   custo de comissão por loja;</t>
  </si>
  <si>
    <t xml:space="preserve">   f.    lucro final após a dedução das despesas, por loja (valor e participação percentual sobre o total);</t>
  </si>
  <si>
    <t xml:space="preserve">   g.   dados totais por produto, destacando quantidade, receita (valor e percentual) e lucro (valor e %);</t>
  </si>
  <si>
    <t xml:space="preserve">   h.   totais de cada despesa e de lucro final;</t>
  </si>
  <si>
    <t xml:space="preserve">   i.    faça os 5 gráficos abaixo:</t>
  </si>
  <si>
    <r>
      <t xml:space="preserve">    2) </t>
    </r>
    <r>
      <rPr>
        <b/>
        <sz val="10"/>
        <color rgb="FF0070C0"/>
        <rFont val="Arial"/>
        <family val="2"/>
      </rPr>
      <t>Receita e Lucro por Produto:</t>
    </r>
    <r>
      <rPr>
        <sz val="10"/>
        <color rgb="FF0070C0"/>
        <rFont val="Arial"/>
        <family val="2"/>
      </rPr>
      <t xml:space="preserve"> gráfico de colunas 3D agrupadas (Layout 1), mostrando Receita e Lucro;</t>
    </r>
  </si>
  <si>
    <r>
      <t xml:space="preserve">    3) </t>
    </r>
    <r>
      <rPr>
        <b/>
        <sz val="10"/>
        <color rgb="FF0070C0"/>
        <rFont val="Arial"/>
        <family val="2"/>
      </rPr>
      <t>Lucro por Loja:</t>
    </r>
    <r>
      <rPr>
        <sz val="10"/>
        <color rgb="FF0070C0"/>
        <rFont val="Arial"/>
        <family val="2"/>
      </rPr>
      <t xml:space="preserve"> gráfico Pizza 3D (Layout 1), mostrando a distribuição do Lucro Total por loja;</t>
    </r>
  </si>
  <si>
    <r>
      <t xml:space="preserve">    4) </t>
    </r>
    <r>
      <rPr>
        <b/>
        <sz val="10"/>
        <color rgb="FF0070C0"/>
        <rFont val="Arial"/>
        <family val="2"/>
      </rPr>
      <t xml:space="preserve">Receia por Loja: </t>
    </r>
    <r>
      <rPr>
        <sz val="10"/>
        <color rgb="FF0070C0"/>
        <rFont val="Arial"/>
        <family val="2"/>
      </rPr>
      <t>gráfico Pizza 3D (Layout 6), mostrando a Receita Total por loja;</t>
    </r>
  </si>
  <si>
    <r>
      <t xml:space="preserve">    5) </t>
    </r>
    <r>
      <rPr>
        <b/>
        <sz val="10"/>
        <color rgb="FF0070C0"/>
        <rFont val="Arial"/>
        <family val="2"/>
      </rPr>
      <t>Rentabilidade:</t>
    </r>
    <r>
      <rPr>
        <sz val="10"/>
        <color rgb="FF0070C0"/>
        <rFont val="Arial"/>
        <family val="2"/>
      </rPr>
      <t xml:space="preserve"> gráfico (Barras) Cilindro horizontal 100% empilhado (Layout2), com Custo e Lucro por loja.</t>
    </r>
  </si>
  <si>
    <t>Utilizando áreas auxiliares</t>
  </si>
  <si>
    <t>Em determinados casos, pode ser necessário reproduzir partes da planilha com um arranjo diferente do original.</t>
  </si>
  <si>
    <r>
      <t>Isto é relativamente comum no caso de gráficos, pois se os dados não estiverem rigorosamente organizados e agrupados, não será possível fazer, por exemplo, o gráfico do item</t>
    </r>
    <r>
      <rPr>
        <sz val="10"/>
        <color rgb="FF0070C0"/>
        <rFont val="Arial"/>
        <family val="2"/>
      </rPr>
      <t xml:space="preserve"> i.5) </t>
    </r>
    <r>
      <rPr>
        <sz val="10"/>
        <rFont val="Arial"/>
        <family val="2"/>
      </rPr>
      <t>acima.</t>
    </r>
  </si>
  <si>
    <t>Se você tiver dificuldades com a seleção de faixas para os gráficos, uma boa dica é reproduzir tais dados em uma outra área qualquer da planilha (ou mesmo em uma nova planilha da mesma pasta de trabalho), ficando assim os dados organizados para a elaboração do gráfico.</t>
  </si>
  <si>
    <r>
      <t xml:space="preserve">    1) </t>
    </r>
    <r>
      <rPr>
        <b/>
        <sz val="10"/>
        <color rgb="FF0070C0"/>
        <rFont val="Arial"/>
        <family val="2"/>
      </rPr>
      <t>Preço de Venda por Produto</t>
    </r>
    <r>
      <rPr>
        <sz val="10"/>
        <color rgb="FF0070C0"/>
        <rFont val="Arial"/>
        <family val="2"/>
      </rPr>
      <t>: gráfico de colunas empilhadas (Layout 1), com o Custo, Frete e Lucro;</t>
    </r>
  </si>
  <si>
    <t>A empresa trabalha principalmente com artigos de confecção própria, mas alguns itens são comprados de terceiros:</t>
  </si>
  <si>
    <t>Sobre os produtos de terceiros incide um custo adicional de frete, de 15% sobre o custo-base. O preço de venda é o custo mais a margem de lucro, a margem é aplicada sobre o custo-base mais o frete (se houver).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</si>
</sst>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9" fontId="0" fillId="0" borderId="0" xfId="0" applyNumberFormat="1"/>
    <xf numFmtId="164" fontId="0" fillId="0" borderId="0" xfId="2" applyFont="1"/>
    <xf numFmtId="165" fontId="0" fillId="0" borderId="0" xfId="1" applyNumberFormat="1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164" fontId="0" fillId="0" borderId="6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10" fontId="0" fillId="0" borderId="0" xfId="0" applyNumberFormat="1"/>
    <xf numFmtId="166" fontId="0" fillId="0" borderId="6" xfId="0" applyNumberFormat="1" applyBorder="1"/>
    <xf numFmtId="166" fontId="0" fillId="0" borderId="8" xfId="0" applyNumberFormat="1" applyBorder="1"/>
    <xf numFmtId="9" fontId="0" fillId="0" borderId="8" xfId="1" applyFont="1" applyBorder="1"/>
    <xf numFmtId="166" fontId="0" fillId="0" borderId="8" xfId="2" applyNumberFormat="1" applyFont="1" applyBorder="1"/>
    <xf numFmtId="9" fontId="0" fillId="0" borderId="9" xfId="1" applyFont="1" applyBorder="1"/>
    <xf numFmtId="166" fontId="0" fillId="0" borderId="7" xfId="0" applyNumberFormat="1" applyBorder="1"/>
    <xf numFmtId="166" fontId="0" fillId="0" borderId="0" xfId="0" applyNumberFormat="1" applyBorder="1"/>
    <xf numFmtId="9" fontId="0" fillId="0" borderId="0" xfId="1" applyFont="1" applyBorder="1"/>
    <xf numFmtId="166" fontId="0" fillId="0" borderId="0" xfId="2" applyNumberFormat="1" applyFont="1" applyBorder="1"/>
    <xf numFmtId="9" fontId="0" fillId="0" borderId="10" xfId="1" applyFont="1" applyBorder="1"/>
    <xf numFmtId="0" fontId="0" fillId="0" borderId="7" xfId="0" applyBorder="1"/>
    <xf numFmtId="0" fontId="0" fillId="0" borderId="0" xfId="0" applyBorder="1"/>
    <xf numFmtId="0" fontId="0" fillId="0" borderId="10" xfId="0" applyBorder="1"/>
    <xf numFmtId="1" fontId="0" fillId="0" borderId="0" xfId="0" applyNumberFormat="1" applyBorder="1"/>
    <xf numFmtId="9" fontId="0" fillId="0" borderId="1" xfId="1" applyFont="1" applyBorder="1"/>
    <xf numFmtId="9" fontId="0" fillId="0" borderId="2" xfId="1" applyFont="1" applyBorder="1"/>
    <xf numFmtId="0" fontId="0" fillId="0" borderId="3" xfId="0" applyBorder="1"/>
    <xf numFmtId="0" fontId="0" fillId="0" borderId="6" xfId="0" applyBorder="1"/>
    <xf numFmtId="166" fontId="1" fillId="0" borderId="8" xfId="2" applyNumberFormat="1" applyBorder="1"/>
    <xf numFmtId="1" fontId="0" fillId="0" borderId="9" xfId="0" applyNumberFormat="1" applyBorder="1"/>
    <xf numFmtId="166" fontId="1" fillId="0" borderId="0" xfId="2" applyNumberFormat="1" applyBorder="1"/>
    <xf numFmtId="1" fontId="0" fillId="0" borderId="10" xfId="0" applyNumberFormat="1" applyBorder="1"/>
    <xf numFmtId="166" fontId="0" fillId="0" borderId="10" xfId="0" applyNumberFormat="1" applyBorder="1"/>
    <xf numFmtId="9" fontId="0" fillId="0" borderId="3" xfId="1" applyFont="1" applyBorder="1"/>
    <xf numFmtId="166" fontId="0" fillId="0" borderId="6" xfId="0" applyNumberFormat="1" applyBorder="1" applyAlignment="1">
      <alignment horizontal="right"/>
    </xf>
    <xf numFmtId="166" fontId="0" fillId="0" borderId="7" xfId="0" applyNumberFormat="1" applyBorder="1" applyAlignment="1">
      <alignment horizontal="right"/>
    </xf>
    <xf numFmtId="164" fontId="1" fillId="0" borderId="8" xfId="2" applyBorder="1"/>
    <xf numFmtId="164" fontId="1" fillId="0" borderId="0" xfId="2" applyBorder="1"/>
    <xf numFmtId="164" fontId="1" fillId="0" borderId="2" xfId="2" applyBorder="1"/>
    <xf numFmtId="1" fontId="0" fillId="0" borderId="6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0" fontId="0" fillId="0" borderId="1" xfId="0" applyBorder="1"/>
    <xf numFmtId="0" fontId="4" fillId="0" borderId="0" xfId="0" applyFont="1" applyAlignment="1">
      <alignment horizontal="center"/>
    </xf>
    <xf numFmtId="164" fontId="0" fillId="0" borderId="0" xfId="2" applyFont="1" applyAlignment="1">
      <alignment horizontal="left" indent="3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6" xfId="0" applyFont="1" applyBorder="1"/>
    <xf numFmtId="0" fontId="0" fillId="0" borderId="8" xfId="0" applyBorder="1"/>
    <xf numFmtId="0" fontId="0" fillId="0" borderId="9" xfId="0" applyBorder="1"/>
    <xf numFmtId="166" fontId="0" fillId="0" borderId="2" xfId="0" applyNumberFormat="1" applyBorder="1"/>
    <xf numFmtId="166" fontId="0" fillId="0" borderId="3" xfId="0" applyNumberFormat="1" applyBorder="1"/>
    <xf numFmtId="0" fontId="1" fillId="0" borderId="7" xfId="0" applyFont="1" applyBorder="1"/>
    <xf numFmtId="0" fontId="3" fillId="0" borderId="0" xfId="0" applyFont="1" applyAlignment="1">
      <alignment horizontal="center"/>
    </xf>
    <xf numFmtId="164" fontId="1" fillId="0" borderId="11" xfId="2" applyFont="1" applyBorder="1" applyAlignment="1">
      <alignment horizontal="left"/>
    </xf>
    <xf numFmtId="165" fontId="1" fillId="0" borderId="11" xfId="1" applyNumberFormat="1" applyFont="1" applyBorder="1" applyAlignment="1">
      <alignment horizontal="left"/>
    </xf>
    <xf numFmtId="166" fontId="1" fillId="0" borderId="11" xfId="2" applyNumberFormat="1" applyFont="1" applyBorder="1" applyAlignment="1">
      <alignment horizontal="right"/>
    </xf>
    <xf numFmtId="166" fontId="1" fillId="0" borderId="11" xfId="2" applyNumberFormat="1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1" xfId="0" applyBorder="1"/>
    <xf numFmtId="164" fontId="0" fillId="0" borderId="11" xfId="2" applyFont="1" applyBorder="1"/>
    <xf numFmtId="164" fontId="0" fillId="0" borderId="11" xfId="2" applyFont="1" applyBorder="1" applyAlignment="1">
      <alignment horizontal="left" indent="3"/>
    </xf>
    <xf numFmtId="165" fontId="0" fillId="0" borderId="11" xfId="1" applyNumberFormat="1" applyFont="1" applyBorder="1"/>
    <xf numFmtId="9" fontId="0" fillId="0" borderId="11" xfId="0" applyNumberFormat="1" applyBorder="1"/>
    <xf numFmtId="0" fontId="0" fillId="0" borderId="0" xfId="0" applyAlignment="1">
      <alignment wrapText="1"/>
    </xf>
    <xf numFmtId="0" fontId="0" fillId="0" borderId="0" xfId="0" applyAlignment="1"/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12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7" fillId="0" borderId="0" xfId="3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4">
    <cellStyle name="Normal" xfId="0" builtinId="0"/>
    <cellStyle name="Normal 2" xfId="3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600"/>
            </a:pPr>
            <a:r>
              <a:rPr lang="en-US" sz="1600"/>
              <a:t>1) Preço de Venda por Produto</a:t>
            </a:r>
          </a:p>
        </c:rich>
      </c:tx>
      <c:layout>
        <c:manualLayout>
          <c:xMode val="edge"/>
          <c:yMode val="edge"/>
          <c:x val="0.20700219423371211"/>
          <c:y val="1.42458285259329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90368672508931"/>
          <c:y val="0.13265247658521331"/>
          <c:w val="0.87225175337377725"/>
          <c:h val="0.711445902488348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TabPreço!$D$3</c:f>
              <c:strCache>
                <c:ptCount val="1"/>
                <c:pt idx="0">
                  <c:v>Custo-base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TabPreço!$A$4:$A$12</c:f>
              <c:strCache>
                <c:ptCount val="9"/>
                <c:pt idx="0">
                  <c:v>Abrigo completo</c:v>
                </c:pt>
                <c:pt idx="1">
                  <c:v>Blusa</c:v>
                </c:pt>
                <c:pt idx="2">
                  <c:v>Camisa</c:v>
                </c:pt>
                <c:pt idx="3">
                  <c:v>Camiseta</c:v>
                </c:pt>
                <c:pt idx="4">
                  <c:v>Canga</c:v>
                </c:pt>
                <c:pt idx="5">
                  <c:v>Fouseau</c:v>
                </c:pt>
                <c:pt idx="6">
                  <c:v>Saia</c:v>
                </c:pt>
                <c:pt idx="7">
                  <c:v>Top</c:v>
                </c:pt>
                <c:pt idx="8">
                  <c:v>Vestido longo</c:v>
                </c:pt>
              </c:strCache>
            </c:strRef>
          </c:cat>
          <c:val>
            <c:numRef>
              <c:f>TabPreço!$D$4:$D$12</c:f>
              <c:numCache>
                <c:formatCode>_(* #,##0.00_);_(* \(#,##0.00\);_(* "-"??_);_(@_)</c:formatCode>
                <c:ptCount val="9"/>
                <c:pt idx="0">
                  <c:v>72</c:v>
                </c:pt>
                <c:pt idx="1">
                  <c:v>25</c:v>
                </c:pt>
                <c:pt idx="2">
                  <c:v>18</c:v>
                </c:pt>
                <c:pt idx="3">
                  <c:v>11</c:v>
                </c:pt>
                <c:pt idx="4">
                  <c:v>8</c:v>
                </c:pt>
                <c:pt idx="5">
                  <c:v>22</c:v>
                </c:pt>
                <c:pt idx="6">
                  <c:v>26</c:v>
                </c:pt>
                <c:pt idx="7">
                  <c:v>6</c:v>
                </c:pt>
                <c:pt idx="8">
                  <c:v>38</c:v>
                </c:pt>
              </c:numCache>
            </c:numRef>
          </c:val>
        </c:ser>
        <c:ser>
          <c:idx val="1"/>
          <c:order val="1"/>
          <c:tx>
            <c:strRef>
              <c:f>TabPreço!$E$3</c:f>
              <c:strCache>
                <c:ptCount val="1"/>
                <c:pt idx="0">
                  <c:v>Frete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TabPreço!$A$4:$A$12</c:f>
              <c:strCache>
                <c:ptCount val="9"/>
                <c:pt idx="0">
                  <c:v>Abrigo completo</c:v>
                </c:pt>
                <c:pt idx="1">
                  <c:v>Blusa</c:v>
                </c:pt>
                <c:pt idx="2">
                  <c:v>Camisa</c:v>
                </c:pt>
                <c:pt idx="3">
                  <c:v>Camiseta</c:v>
                </c:pt>
                <c:pt idx="4">
                  <c:v>Canga</c:v>
                </c:pt>
                <c:pt idx="5">
                  <c:v>Fouseau</c:v>
                </c:pt>
                <c:pt idx="6">
                  <c:v>Saia</c:v>
                </c:pt>
                <c:pt idx="7">
                  <c:v>Top</c:v>
                </c:pt>
                <c:pt idx="8">
                  <c:v>Vestido longo</c:v>
                </c:pt>
              </c:strCache>
            </c:strRef>
          </c:cat>
          <c:val>
            <c:numRef>
              <c:f>TabPreço!$E$4:$E$12</c:f>
              <c:numCache>
                <c:formatCode>_(* #,##0.00_);_(* \(#,##0.00\);_(* "-"??_);_(@_)</c:formatCode>
                <c:ptCount val="9"/>
                <c:pt idx="0">
                  <c:v>10.799999999999999</c:v>
                </c:pt>
                <c:pt idx="1">
                  <c:v>3.75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TabPreço!$G$3</c:f>
              <c:strCache>
                <c:ptCount val="1"/>
                <c:pt idx="0">
                  <c:v>Lucro unit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TabPreço!$A$4:$A$12</c:f>
              <c:strCache>
                <c:ptCount val="9"/>
                <c:pt idx="0">
                  <c:v>Abrigo completo</c:v>
                </c:pt>
                <c:pt idx="1">
                  <c:v>Blusa</c:v>
                </c:pt>
                <c:pt idx="2">
                  <c:v>Camisa</c:v>
                </c:pt>
                <c:pt idx="3">
                  <c:v>Camiseta</c:v>
                </c:pt>
                <c:pt idx="4">
                  <c:v>Canga</c:v>
                </c:pt>
                <c:pt idx="5">
                  <c:v>Fouseau</c:v>
                </c:pt>
                <c:pt idx="6">
                  <c:v>Saia</c:v>
                </c:pt>
                <c:pt idx="7">
                  <c:v>Top</c:v>
                </c:pt>
                <c:pt idx="8">
                  <c:v>Vestido longo</c:v>
                </c:pt>
              </c:strCache>
            </c:strRef>
          </c:cat>
          <c:val>
            <c:numRef>
              <c:f>TabPreço!$G$4:$G$12</c:f>
              <c:numCache>
                <c:formatCode>_(* #,##0.00_);_(* \(#,##0.00\);_(* "-"??_);_(@_)</c:formatCode>
                <c:ptCount val="9"/>
                <c:pt idx="0">
                  <c:v>26.495999999999999</c:v>
                </c:pt>
                <c:pt idx="1">
                  <c:v>7.1875</c:v>
                </c:pt>
                <c:pt idx="2">
                  <c:v>3.6</c:v>
                </c:pt>
                <c:pt idx="3">
                  <c:v>2.4750000000000001</c:v>
                </c:pt>
                <c:pt idx="4">
                  <c:v>2.64</c:v>
                </c:pt>
                <c:pt idx="5">
                  <c:v>8.8550000000000004</c:v>
                </c:pt>
                <c:pt idx="6">
                  <c:v>7.15</c:v>
                </c:pt>
                <c:pt idx="7">
                  <c:v>1.26</c:v>
                </c:pt>
                <c:pt idx="8">
                  <c:v>11.4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48397056"/>
        <c:axId val="148398848"/>
      </c:barChart>
      <c:catAx>
        <c:axId val="1483970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8398848"/>
        <c:crosses val="autoZero"/>
        <c:auto val="1"/>
        <c:lblAlgn val="ctr"/>
        <c:lblOffset val="100"/>
        <c:noMultiLvlLbl val="0"/>
      </c:catAx>
      <c:valAx>
        <c:axId val="14839884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crossAx val="148397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241880615614375"/>
          <c:y val="0.1524783456634192"/>
          <c:w val="0.16588677589056283"/>
          <c:h val="0.25004313102774117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 b="1" i="0" baseline="0"/>
              <a:t>2) Receita e Lucro por Produto</a:t>
            </a:r>
            <a:endParaRPr lang="pt-BR" sz="1400"/>
          </a:p>
        </c:rich>
      </c:tx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Resumo!$O$3</c:f>
              <c:strCache>
                <c:ptCount val="1"/>
                <c:pt idx="0">
                  <c:v>Receita</c:v>
                </c:pt>
              </c:strCache>
            </c:strRef>
          </c:tx>
          <c:invertIfNegative val="0"/>
          <c:cat>
            <c:strRef>
              <c:f>Resumo!$A$4:$A$12</c:f>
              <c:strCache>
                <c:ptCount val="9"/>
                <c:pt idx="0">
                  <c:v>Abrigo completo</c:v>
                </c:pt>
                <c:pt idx="1">
                  <c:v>Blusa</c:v>
                </c:pt>
                <c:pt idx="2">
                  <c:v>Camisa</c:v>
                </c:pt>
                <c:pt idx="3">
                  <c:v>Camiseta</c:v>
                </c:pt>
                <c:pt idx="4">
                  <c:v>Canga</c:v>
                </c:pt>
                <c:pt idx="5">
                  <c:v>Fouseau</c:v>
                </c:pt>
                <c:pt idx="6">
                  <c:v>Saia</c:v>
                </c:pt>
                <c:pt idx="7">
                  <c:v>Top</c:v>
                </c:pt>
                <c:pt idx="8">
                  <c:v>Vestido longo</c:v>
                </c:pt>
              </c:strCache>
            </c:strRef>
          </c:cat>
          <c:val>
            <c:numRef>
              <c:f>Resumo!$O$4:$O$12</c:f>
              <c:numCache>
                <c:formatCode>_(* #,##0_);_(* \(#,##0\);_(* "-"??_);_(@_)</c:formatCode>
                <c:ptCount val="9"/>
                <c:pt idx="0">
                  <c:v>39893.040000000001</c:v>
                </c:pt>
                <c:pt idx="1">
                  <c:v>10673.4375</c:v>
                </c:pt>
                <c:pt idx="2">
                  <c:v>6717.6</c:v>
                </c:pt>
                <c:pt idx="3">
                  <c:v>7923.3</c:v>
                </c:pt>
                <c:pt idx="4">
                  <c:v>1117.2</c:v>
                </c:pt>
                <c:pt idx="5">
                  <c:v>16394.400000000001</c:v>
                </c:pt>
                <c:pt idx="6">
                  <c:v>9315.15</c:v>
                </c:pt>
                <c:pt idx="7">
                  <c:v>1887.6</c:v>
                </c:pt>
                <c:pt idx="8">
                  <c:v>8299.1999999999989</c:v>
                </c:pt>
              </c:numCache>
            </c:numRef>
          </c:val>
        </c:ser>
        <c:ser>
          <c:idx val="1"/>
          <c:order val="1"/>
          <c:tx>
            <c:strRef>
              <c:f>Resumo!$Q$3</c:f>
              <c:strCache>
                <c:ptCount val="1"/>
                <c:pt idx="0">
                  <c:v>Lucro</c:v>
                </c:pt>
              </c:strCache>
            </c:strRef>
          </c:tx>
          <c:invertIfNegative val="0"/>
          <c:cat>
            <c:strRef>
              <c:f>Resumo!$A$4:$A$12</c:f>
              <c:strCache>
                <c:ptCount val="9"/>
                <c:pt idx="0">
                  <c:v>Abrigo completo</c:v>
                </c:pt>
                <c:pt idx="1">
                  <c:v>Blusa</c:v>
                </c:pt>
                <c:pt idx="2">
                  <c:v>Camisa</c:v>
                </c:pt>
                <c:pt idx="3">
                  <c:v>Camiseta</c:v>
                </c:pt>
                <c:pt idx="4">
                  <c:v>Canga</c:v>
                </c:pt>
                <c:pt idx="5">
                  <c:v>Fouseau</c:v>
                </c:pt>
                <c:pt idx="6">
                  <c:v>Saia</c:v>
                </c:pt>
                <c:pt idx="7">
                  <c:v>Top</c:v>
                </c:pt>
                <c:pt idx="8">
                  <c:v>Vestido longo</c:v>
                </c:pt>
              </c:strCache>
            </c:strRef>
          </c:cat>
          <c:val>
            <c:numRef>
              <c:f>Resumo!$Q$4:$Q$12</c:f>
              <c:numCache>
                <c:formatCode>_(* #,##0_);_(* \(#,##0\);_(* "-"??_);_(@_)</c:formatCode>
                <c:ptCount val="9"/>
                <c:pt idx="0">
                  <c:v>9671.0399999999991</c:v>
                </c:pt>
                <c:pt idx="1">
                  <c:v>2134.6875</c:v>
                </c:pt>
                <c:pt idx="2">
                  <c:v>1119.6000000000004</c:v>
                </c:pt>
                <c:pt idx="3">
                  <c:v>1455.2999999999997</c:v>
                </c:pt>
                <c:pt idx="4">
                  <c:v>277.20000000000005</c:v>
                </c:pt>
                <c:pt idx="5">
                  <c:v>4250.4000000000005</c:v>
                </c:pt>
                <c:pt idx="6">
                  <c:v>2009.1499999999996</c:v>
                </c:pt>
                <c:pt idx="7">
                  <c:v>327.59999999999997</c:v>
                </c:pt>
                <c:pt idx="8">
                  <c:v>1915.1999999999998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519168"/>
        <c:axId val="148525056"/>
        <c:axId val="0"/>
      </c:bar3DChart>
      <c:catAx>
        <c:axId val="1485191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8525056"/>
        <c:crosses val="autoZero"/>
        <c:auto val="1"/>
        <c:lblAlgn val="ctr"/>
        <c:lblOffset val="100"/>
        <c:noMultiLvlLbl val="0"/>
      </c:catAx>
      <c:valAx>
        <c:axId val="14852505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148519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pt-BR" sz="1800" b="1" i="0" baseline="0"/>
              <a:t>5) Rentabilidade</a:t>
            </a:r>
            <a:endParaRPr lang="pt-BR" sz="18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Resumo!$A$42</c:f>
              <c:strCache>
                <c:ptCount val="1"/>
                <c:pt idx="0">
                  <c:v>Custo</c:v>
                </c:pt>
              </c:strCache>
            </c:strRef>
          </c:tx>
          <c:invertIfNegative val="0"/>
          <c:cat>
            <c:strRef>
              <c:f>Resumo!$B$41:$D$41</c:f>
              <c:strCache>
                <c:ptCount val="3"/>
                <c:pt idx="0">
                  <c:v>Iguatemi</c:v>
                </c:pt>
                <c:pt idx="1">
                  <c:v>Morumbi</c:v>
                </c:pt>
                <c:pt idx="2">
                  <c:v>Paulista</c:v>
                </c:pt>
              </c:strCache>
            </c:strRef>
          </c:cat>
          <c:val>
            <c:numRef>
              <c:f>Resumo!$B$42:$D$42</c:f>
              <c:numCache>
                <c:formatCode>_(* #,##0_);_(* \(#,##0\);_(* "-"??_);_(@_)</c:formatCode>
                <c:ptCount val="3"/>
                <c:pt idx="0">
                  <c:v>36366.424220000001</c:v>
                </c:pt>
                <c:pt idx="1">
                  <c:v>28755.147199999996</c:v>
                </c:pt>
                <c:pt idx="2">
                  <c:v>27922.434230000003</c:v>
                </c:pt>
              </c:numCache>
            </c:numRef>
          </c:val>
        </c:ser>
        <c:ser>
          <c:idx val="1"/>
          <c:order val="1"/>
          <c:tx>
            <c:strRef>
              <c:f>Resumo!$A$43</c:f>
              <c:strCache>
                <c:ptCount val="1"/>
                <c:pt idx="0">
                  <c:v>Lucro</c:v>
                </c:pt>
              </c:strCache>
            </c:strRef>
          </c:tx>
          <c:invertIfNegative val="0"/>
          <c:cat>
            <c:strRef>
              <c:f>Resumo!$B$41:$D$41</c:f>
              <c:strCache>
                <c:ptCount val="3"/>
                <c:pt idx="0">
                  <c:v>Iguatemi</c:v>
                </c:pt>
                <c:pt idx="1">
                  <c:v>Morumbi</c:v>
                </c:pt>
                <c:pt idx="2">
                  <c:v>Paulista</c:v>
                </c:pt>
              </c:strCache>
            </c:strRef>
          </c:cat>
          <c:val>
            <c:numRef>
              <c:f>Resumo!$B$43:$D$43</c:f>
              <c:numCache>
                <c:formatCode>_(* #,##0_);_(* \(#,##0\);_(* "-"??_);_(@_)</c:formatCode>
                <c:ptCount val="3"/>
                <c:pt idx="0">
                  <c:v>3672.3127800000007</c:v>
                </c:pt>
                <c:pt idx="1">
                  <c:v>2503.9727999999996</c:v>
                </c:pt>
                <c:pt idx="2">
                  <c:v>3000.6362699999986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48540032"/>
        <c:axId val="148541824"/>
        <c:axId val="0"/>
      </c:bar3DChart>
      <c:catAx>
        <c:axId val="148540032"/>
        <c:scaling>
          <c:orientation val="minMax"/>
        </c:scaling>
        <c:delete val="0"/>
        <c:axPos val="l"/>
        <c:majorTickMark val="none"/>
        <c:minorTickMark val="none"/>
        <c:tickLblPos val="nextTo"/>
        <c:crossAx val="148541824"/>
        <c:crosses val="autoZero"/>
        <c:auto val="1"/>
        <c:lblAlgn val="ctr"/>
        <c:lblOffset val="100"/>
        <c:noMultiLvlLbl val="0"/>
      </c:catAx>
      <c:valAx>
        <c:axId val="1485418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14854003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3) Lucro por Loja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Resumo!$A$43</c:f>
              <c:strCache>
                <c:ptCount val="1"/>
                <c:pt idx="0">
                  <c:v>Lucro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Resumo!$B$41:$D$41</c:f>
              <c:strCache>
                <c:ptCount val="3"/>
                <c:pt idx="0">
                  <c:v>Iguatemi</c:v>
                </c:pt>
                <c:pt idx="1">
                  <c:v>Morumbi</c:v>
                </c:pt>
                <c:pt idx="2">
                  <c:v>Paulista</c:v>
                </c:pt>
              </c:strCache>
            </c:strRef>
          </c:cat>
          <c:val>
            <c:numRef>
              <c:f>Resumo!$B$43:$D$43</c:f>
              <c:numCache>
                <c:formatCode>_(* #,##0_);_(* \(#,##0\);_(* "-"??_);_(@_)</c:formatCode>
                <c:ptCount val="3"/>
                <c:pt idx="0">
                  <c:v>3672.3127800000007</c:v>
                </c:pt>
                <c:pt idx="1">
                  <c:v>2503.9727999999996</c:v>
                </c:pt>
                <c:pt idx="2">
                  <c:v>3000.6362699999986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4) Receita por Loja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Resumo!$A$44</c:f>
              <c:strCache>
                <c:ptCount val="1"/>
                <c:pt idx="0">
                  <c:v>Receita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Resumo!$B$41:$D$41</c:f>
              <c:strCache>
                <c:ptCount val="3"/>
                <c:pt idx="0">
                  <c:v>Iguatemi</c:v>
                </c:pt>
                <c:pt idx="1">
                  <c:v>Morumbi</c:v>
                </c:pt>
                <c:pt idx="2">
                  <c:v>Paulista</c:v>
                </c:pt>
              </c:strCache>
            </c:strRef>
          </c:cat>
          <c:val>
            <c:numRef>
              <c:f>Resumo!$B$44:$D$44</c:f>
              <c:numCache>
                <c:formatCode>_(* #,##0_);_(* \(#,##0\);_(* "-"??_);_(@_)</c:formatCode>
                <c:ptCount val="3"/>
                <c:pt idx="0">
                  <c:v>40038.737000000001</c:v>
                </c:pt>
                <c:pt idx="1">
                  <c:v>31259.119999999995</c:v>
                </c:pt>
                <c:pt idx="2">
                  <c:v>30923.070500000002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13</xdr:row>
      <xdr:rowOff>85724</xdr:rowOff>
    </xdr:from>
    <xdr:to>
      <xdr:col>7</xdr:col>
      <xdr:colOff>581025</xdr:colOff>
      <xdr:row>29</xdr:row>
      <xdr:rowOff>123825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132080</xdr:rowOff>
    </xdr:from>
    <xdr:to>
      <xdr:col>5</xdr:col>
      <xdr:colOff>71120</xdr:colOff>
      <xdr:row>39</xdr:row>
      <xdr:rowOff>10160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10160</xdr:colOff>
      <xdr:row>17</xdr:row>
      <xdr:rowOff>132080</xdr:rowOff>
    </xdr:from>
    <xdr:to>
      <xdr:col>18</xdr:col>
      <xdr:colOff>71120</xdr:colOff>
      <xdr:row>39</xdr:row>
      <xdr:rowOff>10160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91440</xdr:colOff>
      <xdr:row>17</xdr:row>
      <xdr:rowOff>132080</xdr:rowOff>
    </xdr:from>
    <xdr:to>
      <xdr:col>11</xdr:col>
      <xdr:colOff>0</xdr:colOff>
      <xdr:row>28</xdr:row>
      <xdr:rowOff>30480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91440</xdr:colOff>
      <xdr:row>28</xdr:row>
      <xdr:rowOff>40640</xdr:rowOff>
    </xdr:from>
    <xdr:to>
      <xdr:col>11</xdr:col>
      <xdr:colOff>10160</xdr:colOff>
      <xdr:row>39</xdr:row>
      <xdr:rowOff>10160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zoomScale="80" zoomScaleNormal="80" workbookViewId="0">
      <selection activeCell="A35" sqref="A35:H35"/>
    </sheetView>
  </sheetViews>
  <sheetFormatPr defaultRowHeight="13.2" x14ac:dyDescent="0.25"/>
  <cols>
    <col min="1" max="1" width="20.88671875" customWidth="1"/>
    <col min="2" max="2" width="14.44140625" customWidth="1"/>
    <col min="3" max="3" width="7.5546875" customWidth="1"/>
    <col min="4" max="4" width="11.5546875" customWidth="1"/>
    <col min="5" max="5" width="10.88671875" customWidth="1"/>
    <col min="6" max="6" width="8.44140625" customWidth="1"/>
  </cols>
  <sheetData>
    <row r="1" spans="1:8" s="68" customFormat="1" ht="22.95" customHeight="1" x14ac:dyDescent="0.25">
      <c r="A1" s="84" t="s">
        <v>49</v>
      </c>
      <c r="B1" s="84"/>
      <c r="C1" s="84"/>
      <c r="D1" s="84"/>
      <c r="E1" s="84"/>
      <c r="F1" s="84"/>
      <c r="G1" s="84"/>
      <c r="H1" s="84"/>
    </row>
    <row r="2" spans="1:8" s="69" customFormat="1" ht="26.4" customHeight="1" x14ac:dyDescent="0.25">
      <c r="A2" s="77" t="s">
        <v>50</v>
      </c>
      <c r="B2" s="77"/>
      <c r="C2" s="77"/>
      <c r="D2" s="77"/>
      <c r="E2" s="77"/>
      <c r="F2" s="77"/>
      <c r="G2" s="77"/>
      <c r="H2" s="77"/>
    </row>
    <row r="3" spans="1:8" s="69" customFormat="1" ht="26.4" customHeight="1" x14ac:dyDescent="0.25">
      <c r="A3" s="77" t="s">
        <v>51</v>
      </c>
      <c r="B3" s="77"/>
      <c r="C3" s="77"/>
      <c r="D3" s="77"/>
      <c r="E3" s="77"/>
      <c r="F3" s="77"/>
      <c r="G3" s="77"/>
      <c r="H3" s="77"/>
    </row>
    <row r="4" spans="1:8" s="69" customFormat="1" ht="26.4" customHeight="1" x14ac:dyDescent="0.25">
      <c r="A4" s="77" t="s">
        <v>76</v>
      </c>
      <c r="B4" s="77"/>
      <c r="C4" s="77"/>
      <c r="D4" s="77"/>
      <c r="E4" s="77"/>
      <c r="F4" s="77"/>
      <c r="G4" s="77"/>
      <c r="H4" s="77"/>
    </row>
    <row r="5" spans="1:8" x14ac:dyDescent="0.25">
      <c r="B5" s="70" t="s">
        <v>1</v>
      </c>
      <c r="C5" s="70" t="s">
        <v>2</v>
      </c>
      <c r="D5" s="70" t="s">
        <v>18</v>
      </c>
      <c r="E5" s="70" t="s">
        <v>3</v>
      </c>
      <c r="F5" s="70" t="s">
        <v>5</v>
      </c>
    </row>
    <row r="6" spans="1:8" x14ac:dyDescent="0.25">
      <c r="B6" s="70" t="s">
        <v>8</v>
      </c>
      <c r="C6" s="70" t="s">
        <v>53</v>
      </c>
      <c r="D6" s="70" t="s">
        <v>27</v>
      </c>
      <c r="E6" s="58">
        <v>72</v>
      </c>
      <c r="F6" s="59">
        <v>0.32</v>
      </c>
    </row>
    <row r="7" spans="1:8" x14ac:dyDescent="0.25">
      <c r="B7" s="70" t="s">
        <v>9</v>
      </c>
      <c r="C7" s="70" t="s">
        <v>20</v>
      </c>
      <c r="D7" s="70" t="s">
        <v>27</v>
      </c>
      <c r="E7" s="58">
        <v>25</v>
      </c>
      <c r="F7" s="59">
        <v>0.25</v>
      </c>
    </row>
    <row r="8" spans="1:8" x14ac:dyDescent="0.25">
      <c r="B8" s="70" t="s">
        <v>10</v>
      </c>
      <c r="C8" s="70" t="s">
        <v>21</v>
      </c>
      <c r="D8" s="70" t="s">
        <v>28</v>
      </c>
      <c r="E8" s="58">
        <v>18</v>
      </c>
      <c r="F8" s="59">
        <v>0.2</v>
      </c>
    </row>
    <row r="9" spans="1:8" x14ac:dyDescent="0.25">
      <c r="B9" s="70" t="s">
        <v>11</v>
      </c>
      <c r="C9" s="70" t="s">
        <v>22</v>
      </c>
      <c r="D9" s="70" t="s">
        <v>28</v>
      </c>
      <c r="E9" s="58">
        <v>11</v>
      </c>
      <c r="F9" s="59">
        <v>0.22500000000000001</v>
      </c>
    </row>
    <row r="10" spans="1:8" x14ac:dyDescent="0.25">
      <c r="B10" s="70" t="s">
        <v>12</v>
      </c>
      <c r="C10" s="70" t="s">
        <v>23</v>
      </c>
      <c r="D10" s="70" t="s">
        <v>28</v>
      </c>
      <c r="E10" s="58">
        <v>8</v>
      </c>
      <c r="F10" s="59">
        <v>0.33</v>
      </c>
    </row>
    <row r="11" spans="1:8" x14ac:dyDescent="0.25">
      <c r="B11" s="70" t="s">
        <v>13</v>
      </c>
      <c r="C11" s="70" t="s">
        <v>24</v>
      </c>
      <c r="D11" s="70" t="s">
        <v>27</v>
      </c>
      <c r="E11" s="58">
        <v>22</v>
      </c>
      <c r="F11" s="59">
        <v>0.35</v>
      </c>
    </row>
    <row r="12" spans="1:8" x14ac:dyDescent="0.25">
      <c r="B12" s="70" t="s">
        <v>14</v>
      </c>
      <c r="C12" s="70" t="s">
        <v>14</v>
      </c>
      <c r="D12" s="70" t="s">
        <v>28</v>
      </c>
      <c r="E12" s="58">
        <v>26</v>
      </c>
      <c r="F12" s="59">
        <v>0.27500000000000002</v>
      </c>
    </row>
    <row r="13" spans="1:8" x14ac:dyDescent="0.25">
      <c r="B13" s="70" t="s">
        <v>15</v>
      </c>
      <c r="C13" s="70" t="s">
        <v>25</v>
      </c>
      <c r="D13" s="70" t="s">
        <v>28</v>
      </c>
      <c r="E13" s="58">
        <v>6</v>
      </c>
      <c r="F13" s="59">
        <v>0.21</v>
      </c>
    </row>
    <row r="14" spans="1:8" x14ac:dyDescent="0.25">
      <c r="B14" s="70" t="s">
        <v>16</v>
      </c>
      <c r="C14" s="70" t="s">
        <v>26</v>
      </c>
      <c r="D14" s="70" t="s">
        <v>28</v>
      </c>
      <c r="E14" s="58">
        <v>38</v>
      </c>
      <c r="F14" s="59">
        <v>0.3</v>
      </c>
    </row>
    <row r="15" spans="1:8" s="69" customFormat="1" ht="26.4" customHeight="1" x14ac:dyDescent="0.25">
      <c r="A15" s="77" t="s">
        <v>77</v>
      </c>
      <c r="B15" s="77"/>
      <c r="C15" s="77"/>
      <c r="D15" s="77"/>
      <c r="E15" s="77"/>
      <c r="F15" s="77"/>
      <c r="G15" s="77"/>
      <c r="H15" s="77"/>
    </row>
    <row r="16" spans="1:8" s="69" customFormat="1" x14ac:dyDescent="0.25">
      <c r="A16" s="85" t="s">
        <v>52</v>
      </c>
      <c r="C16" s="70" t="s">
        <v>2</v>
      </c>
      <c r="D16" s="71" t="s">
        <v>33</v>
      </c>
      <c r="E16" s="72" t="s">
        <v>37</v>
      </c>
      <c r="F16" s="72" t="s">
        <v>38</v>
      </c>
    </row>
    <row r="17" spans="1:8" s="69" customFormat="1" x14ac:dyDescent="0.25">
      <c r="A17" s="85"/>
      <c r="C17" s="70" t="s">
        <v>53</v>
      </c>
      <c r="D17" s="71">
        <v>152</v>
      </c>
      <c r="E17" s="60">
        <v>115</v>
      </c>
      <c r="F17" s="61">
        <v>98</v>
      </c>
    </row>
    <row r="18" spans="1:8" s="69" customFormat="1" x14ac:dyDescent="0.25">
      <c r="A18" s="85"/>
      <c r="C18" s="70" t="s">
        <v>20</v>
      </c>
      <c r="D18" s="71">
        <v>118</v>
      </c>
      <c r="E18" s="60">
        <v>96</v>
      </c>
      <c r="F18" s="61">
        <v>83</v>
      </c>
    </row>
    <row r="19" spans="1:8" s="69" customFormat="1" x14ac:dyDescent="0.25">
      <c r="A19" s="85"/>
      <c r="C19" s="70" t="s">
        <v>21</v>
      </c>
      <c r="D19" s="71">
        <v>114</v>
      </c>
      <c r="E19" s="60">
        <v>89</v>
      </c>
      <c r="F19" s="61">
        <v>108</v>
      </c>
    </row>
    <row r="20" spans="1:8" s="69" customFormat="1" x14ac:dyDescent="0.25">
      <c r="C20" s="70" t="s">
        <v>22</v>
      </c>
      <c r="D20" s="71">
        <v>240</v>
      </c>
      <c r="E20" s="60">
        <v>166</v>
      </c>
      <c r="F20" s="61">
        <v>182</v>
      </c>
    </row>
    <row r="21" spans="1:8" s="69" customFormat="1" x14ac:dyDescent="0.25">
      <c r="C21" s="70" t="s">
        <v>23</v>
      </c>
      <c r="D21" s="71">
        <v>35</v>
      </c>
      <c r="E21" s="60">
        <v>28</v>
      </c>
      <c r="F21" s="61">
        <v>42</v>
      </c>
    </row>
    <row r="22" spans="1:8" s="69" customFormat="1" x14ac:dyDescent="0.25">
      <c r="C22" s="70" t="s">
        <v>24</v>
      </c>
      <c r="D22" s="71">
        <v>160</v>
      </c>
      <c r="E22" s="60">
        <v>132</v>
      </c>
      <c r="F22" s="61">
        <v>188</v>
      </c>
    </row>
    <row r="23" spans="1:8" s="69" customFormat="1" x14ac:dyDescent="0.25">
      <c r="C23" s="70" t="s">
        <v>14</v>
      </c>
      <c r="D23" s="71">
        <v>84</v>
      </c>
      <c r="E23" s="60">
        <v>105</v>
      </c>
      <c r="F23" s="61">
        <v>92</v>
      </c>
    </row>
    <row r="24" spans="1:8" s="69" customFormat="1" x14ac:dyDescent="0.25">
      <c r="C24" s="70" t="s">
        <v>25</v>
      </c>
      <c r="D24" s="71">
        <v>92</v>
      </c>
      <c r="E24" s="60">
        <v>65</v>
      </c>
      <c r="F24" s="61">
        <v>103</v>
      </c>
    </row>
    <row r="25" spans="1:8" s="69" customFormat="1" x14ac:dyDescent="0.25">
      <c r="C25" s="70" t="s">
        <v>26</v>
      </c>
      <c r="D25" s="71">
        <v>85</v>
      </c>
      <c r="E25" s="60">
        <v>47</v>
      </c>
      <c r="F25" s="61">
        <v>36</v>
      </c>
    </row>
    <row r="26" spans="1:8" s="69" customFormat="1" ht="26.4" customHeight="1" x14ac:dyDescent="0.25">
      <c r="A26" s="77" t="s">
        <v>54</v>
      </c>
      <c r="B26" s="77"/>
      <c r="C26" s="77"/>
      <c r="D26" s="77"/>
      <c r="E26" s="77"/>
      <c r="F26" s="77"/>
      <c r="G26" s="77"/>
      <c r="H26" s="77"/>
    </row>
    <row r="27" spans="1:8" s="49" customFormat="1" ht="13.35" customHeight="1" x14ac:dyDescent="0.25">
      <c r="A27" s="75" t="s">
        <v>55</v>
      </c>
      <c r="B27" s="75"/>
      <c r="C27" s="75"/>
      <c r="D27" s="75"/>
      <c r="E27" s="75"/>
      <c r="F27" s="75"/>
      <c r="G27" s="75"/>
      <c r="H27" s="75"/>
    </row>
    <row r="28" spans="1:8" s="49" customFormat="1" ht="39.6" customHeight="1" x14ac:dyDescent="0.25">
      <c r="A28" s="77" t="s">
        <v>56</v>
      </c>
      <c r="B28" s="77"/>
      <c r="C28" s="77"/>
      <c r="D28" s="77"/>
      <c r="E28" s="77"/>
      <c r="F28" s="77"/>
      <c r="G28" s="77"/>
      <c r="H28" s="77"/>
    </row>
    <row r="29" spans="1:8" s="49" customFormat="1" ht="13.35" customHeight="1" x14ac:dyDescent="0.25">
      <c r="A29" s="83" t="s">
        <v>57</v>
      </c>
      <c r="B29" s="75"/>
      <c r="C29" s="75"/>
      <c r="D29" s="75"/>
      <c r="E29" s="75"/>
      <c r="F29" s="75"/>
      <c r="G29" s="75"/>
      <c r="H29" s="75"/>
    </row>
    <row r="30" spans="1:8" s="49" customFormat="1" ht="13.35" customHeight="1" x14ac:dyDescent="0.25">
      <c r="A30" s="75" t="s">
        <v>58</v>
      </c>
      <c r="B30" s="75"/>
      <c r="C30" s="75"/>
      <c r="D30" s="75"/>
      <c r="E30" s="75"/>
      <c r="F30" s="75"/>
      <c r="G30" s="75"/>
      <c r="H30" s="75"/>
    </row>
    <row r="31" spans="1:8" s="49" customFormat="1" ht="13.35" customHeight="1" x14ac:dyDescent="0.25">
      <c r="A31" s="75" t="s">
        <v>59</v>
      </c>
      <c r="B31" s="75"/>
      <c r="C31" s="75"/>
      <c r="D31" s="75"/>
      <c r="E31" s="75"/>
      <c r="F31" s="75"/>
      <c r="G31" s="75"/>
      <c r="H31" s="75"/>
    </row>
    <row r="32" spans="1:8" s="49" customFormat="1" ht="13.35" customHeight="1" x14ac:dyDescent="0.25">
      <c r="A32" s="75" t="s">
        <v>60</v>
      </c>
      <c r="B32" s="75"/>
      <c r="C32" s="75"/>
      <c r="D32" s="75"/>
      <c r="E32" s="75"/>
      <c r="F32" s="75"/>
      <c r="G32" s="75"/>
      <c r="H32" s="75"/>
    </row>
    <row r="33" spans="1:8" s="49" customFormat="1" ht="13.35" customHeight="1" x14ac:dyDescent="0.25">
      <c r="A33" s="75" t="s">
        <v>61</v>
      </c>
      <c r="B33" s="75"/>
      <c r="C33" s="75"/>
      <c r="D33" s="75"/>
      <c r="E33" s="75"/>
      <c r="F33" s="75"/>
      <c r="G33" s="75"/>
      <c r="H33" s="75"/>
    </row>
    <row r="34" spans="1:8" s="49" customFormat="1" ht="13.35" customHeight="1" x14ac:dyDescent="0.25">
      <c r="A34" s="75" t="s">
        <v>62</v>
      </c>
      <c r="B34" s="75"/>
      <c r="C34" s="75"/>
      <c r="D34" s="75"/>
      <c r="E34" s="75"/>
      <c r="F34" s="75"/>
      <c r="G34" s="75"/>
      <c r="H34" s="75"/>
    </row>
    <row r="35" spans="1:8" s="49" customFormat="1" ht="13.35" customHeight="1" x14ac:dyDescent="0.25">
      <c r="A35" s="75" t="s">
        <v>63</v>
      </c>
      <c r="B35" s="75"/>
      <c r="C35" s="75"/>
      <c r="D35" s="75"/>
      <c r="E35" s="75"/>
      <c r="F35" s="75"/>
      <c r="G35" s="75"/>
      <c r="H35" s="75"/>
    </row>
    <row r="36" spans="1:8" s="49" customFormat="1" ht="13.35" customHeight="1" x14ac:dyDescent="0.25">
      <c r="A36" s="75" t="s">
        <v>64</v>
      </c>
      <c r="B36" s="75"/>
      <c r="C36" s="75"/>
      <c r="D36" s="75"/>
      <c r="E36" s="75"/>
      <c r="F36" s="75"/>
      <c r="G36" s="75"/>
      <c r="H36" s="75"/>
    </row>
    <row r="37" spans="1:8" s="49" customFormat="1" ht="13.35" customHeight="1" x14ac:dyDescent="0.25">
      <c r="A37" s="75" t="s">
        <v>65</v>
      </c>
      <c r="B37" s="75"/>
      <c r="C37" s="75"/>
      <c r="D37" s="75"/>
      <c r="E37" s="75"/>
      <c r="F37" s="75"/>
      <c r="G37" s="75"/>
      <c r="H37" s="75"/>
    </row>
    <row r="38" spans="1:8" s="49" customFormat="1" ht="13.35" customHeight="1" x14ac:dyDescent="0.25">
      <c r="A38" s="81" t="s">
        <v>66</v>
      </c>
      <c r="B38" s="81"/>
      <c r="C38" s="81"/>
      <c r="D38" s="81"/>
      <c r="E38" s="81"/>
      <c r="F38" s="81"/>
      <c r="G38" s="81"/>
      <c r="H38" s="81"/>
    </row>
    <row r="39" spans="1:8" s="49" customFormat="1" ht="13.35" customHeight="1" x14ac:dyDescent="0.25">
      <c r="A39" s="82" t="s">
        <v>75</v>
      </c>
      <c r="B39" s="82"/>
      <c r="C39" s="82"/>
      <c r="D39" s="82"/>
      <c r="E39" s="82"/>
      <c r="F39" s="82"/>
      <c r="G39" s="82"/>
      <c r="H39" s="82"/>
    </row>
    <row r="40" spans="1:8" s="49" customFormat="1" ht="13.35" customHeight="1" x14ac:dyDescent="0.25">
      <c r="A40" s="81" t="s">
        <v>67</v>
      </c>
      <c r="B40" s="81"/>
      <c r="C40" s="81"/>
      <c r="D40" s="81"/>
      <c r="E40" s="81"/>
      <c r="F40" s="81"/>
      <c r="G40" s="81"/>
      <c r="H40" s="81"/>
    </row>
    <row r="41" spans="1:8" s="49" customFormat="1" ht="13.35" customHeight="1" x14ac:dyDescent="0.25">
      <c r="A41" s="81" t="s">
        <v>68</v>
      </c>
      <c r="B41" s="81"/>
      <c r="C41" s="81"/>
      <c r="D41" s="81"/>
      <c r="E41" s="81"/>
      <c r="F41" s="81"/>
      <c r="G41" s="81"/>
      <c r="H41" s="81"/>
    </row>
    <row r="42" spans="1:8" s="49" customFormat="1" ht="13.35" customHeight="1" x14ac:dyDescent="0.25">
      <c r="A42" s="81" t="s">
        <v>69</v>
      </c>
      <c r="B42" s="81"/>
      <c r="C42" s="81"/>
      <c r="D42" s="81"/>
      <c r="E42" s="81"/>
      <c r="F42" s="81"/>
      <c r="G42" s="81"/>
      <c r="H42" s="81"/>
    </row>
    <row r="43" spans="1:8" s="49" customFormat="1" ht="13.35" customHeight="1" x14ac:dyDescent="0.25">
      <c r="A43" s="81" t="s">
        <v>70</v>
      </c>
      <c r="B43" s="81"/>
      <c r="C43" s="81"/>
      <c r="D43" s="81"/>
      <c r="E43" s="81"/>
      <c r="F43" s="81"/>
      <c r="G43" s="81"/>
      <c r="H43" s="81"/>
    </row>
    <row r="44" spans="1:8" s="73" customFormat="1" ht="21" customHeight="1" x14ac:dyDescent="0.25">
      <c r="A44" s="74" t="s">
        <v>71</v>
      </c>
      <c r="B44" s="74"/>
      <c r="C44" s="74"/>
      <c r="D44" s="74"/>
      <c r="E44" s="74"/>
      <c r="F44" s="74"/>
      <c r="G44" s="74"/>
      <c r="H44" s="74"/>
    </row>
    <row r="45" spans="1:8" s="49" customFormat="1" ht="13.35" customHeight="1" x14ac:dyDescent="0.25">
      <c r="A45" s="75" t="s">
        <v>72</v>
      </c>
      <c r="B45" s="75"/>
      <c r="C45" s="75"/>
      <c r="D45" s="75"/>
      <c r="E45" s="75"/>
      <c r="F45" s="75"/>
      <c r="G45" s="75"/>
      <c r="H45" s="75"/>
    </row>
    <row r="46" spans="1:8" s="69" customFormat="1" ht="26.4" customHeight="1" thickBot="1" x14ac:dyDescent="0.3">
      <c r="A46" s="76" t="s">
        <v>73</v>
      </c>
      <c r="B46" s="77"/>
      <c r="C46" s="77"/>
      <c r="D46" s="77"/>
      <c r="E46" s="77"/>
      <c r="F46" s="77"/>
      <c r="G46" s="77"/>
      <c r="H46" s="77"/>
    </row>
    <row r="47" spans="1:8" s="69" customFormat="1" ht="45" customHeight="1" thickTop="1" thickBot="1" x14ac:dyDescent="0.3">
      <c r="A47" s="78" t="s">
        <v>74</v>
      </c>
      <c r="B47" s="79"/>
      <c r="C47" s="79"/>
      <c r="D47" s="79"/>
      <c r="E47" s="79"/>
      <c r="F47" s="79"/>
      <c r="G47" s="79"/>
      <c r="H47" s="80"/>
    </row>
    <row r="48" spans="1:8" s="69" customFormat="1" ht="13.8" thickTop="1" x14ac:dyDescent="0.25"/>
    <row r="49" s="69" customFormat="1" x14ac:dyDescent="0.25"/>
    <row r="50" s="69" customFormat="1" x14ac:dyDescent="0.25"/>
    <row r="51" s="69" customFormat="1" x14ac:dyDescent="0.25"/>
    <row r="52" s="69" customFormat="1" x14ac:dyDescent="0.25"/>
    <row r="53" s="69" customFormat="1" x14ac:dyDescent="0.25"/>
    <row r="54" s="69" customFormat="1" x14ac:dyDescent="0.25"/>
    <row r="55" s="69" customFormat="1" x14ac:dyDescent="0.25"/>
    <row r="56" s="69" customFormat="1" x14ac:dyDescent="0.25"/>
    <row r="57" s="69" customFormat="1" x14ac:dyDescent="0.25"/>
    <row r="58" s="69" customFormat="1" x14ac:dyDescent="0.25"/>
    <row r="59" s="69" customFormat="1" x14ac:dyDescent="0.25"/>
    <row r="60" s="69" customFormat="1" x14ac:dyDescent="0.25"/>
    <row r="61" s="69" customFormat="1" x14ac:dyDescent="0.25"/>
    <row r="62" s="69" customFormat="1" x14ac:dyDescent="0.25"/>
    <row r="63" s="69" customFormat="1" x14ac:dyDescent="0.25"/>
    <row r="64" s="69" customFormat="1" x14ac:dyDescent="0.25"/>
    <row r="65" s="69" customFormat="1" x14ac:dyDescent="0.25"/>
    <row r="66" s="69" customFormat="1" x14ac:dyDescent="0.25"/>
    <row r="67" s="69" customFormat="1" x14ac:dyDescent="0.25"/>
    <row r="68" s="69" customFormat="1" x14ac:dyDescent="0.25"/>
    <row r="69" s="69" customFormat="1" x14ac:dyDescent="0.25"/>
    <row r="70" s="69" customFormat="1" x14ac:dyDescent="0.25"/>
    <row r="71" s="69" customFormat="1" x14ac:dyDescent="0.25"/>
    <row r="72" s="69" customFormat="1" x14ac:dyDescent="0.25"/>
    <row r="73" s="69" customFormat="1" x14ac:dyDescent="0.25"/>
    <row r="74" s="69" customFormat="1" x14ac:dyDescent="0.25"/>
    <row r="75" s="69" customFormat="1" x14ac:dyDescent="0.25"/>
    <row r="76" s="69" customFormat="1" x14ac:dyDescent="0.25"/>
    <row r="77" s="69" customFormat="1" x14ac:dyDescent="0.25"/>
    <row r="78" s="69" customFormat="1" x14ac:dyDescent="0.25"/>
    <row r="79" s="69" customFormat="1" x14ac:dyDescent="0.25"/>
    <row r="80" s="69" customFormat="1" x14ac:dyDescent="0.25"/>
    <row r="81" s="69" customFormat="1" x14ac:dyDescent="0.25"/>
    <row r="82" s="69" customFormat="1" x14ac:dyDescent="0.25"/>
    <row r="83" s="69" customFormat="1" x14ac:dyDescent="0.25"/>
    <row r="84" s="69" customFormat="1" x14ac:dyDescent="0.25"/>
    <row r="85" s="69" customFormat="1" x14ac:dyDescent="0.25"/>
    <row r="86" s="69" customFormat="1" x14ac:dyDescent="0.25"/>
    <row r="87" s="69" customFormat="1" x14ac:dyDescent="0.25"/>
    <row r="88" s="69" customFormat="1" x14ac:dyDescent="0.25"/>
    <row r="89" s="69" customFormat="1" x14ac:dyDescent="0.25"/>
    <row r="90" s="69" customFormat="1" x14ac:dyDescent="0.25"/>
    <row r="91" s="69" customFormat="1" x14ac:dyDescent="0.25"/>
    <row r="92" s="69" customFormat="1" x14ac:dyDescent="0.25"/>
    <row r="93" s="69" customFormat="1" x14ac:dyDescent="0.25"/>
    <row r="94" s="69" customFormat="1" x14ac:dyDescent="0.25"/>
    <row r="95" s="69" customFormat="1" x14ac:dyDescent="0.25"/>
    <row r="96" s="69" customFormat="1" x14ac:dyDescent="0.25"/>
  </sheetData>
  <mergeCells count="28">
    <mergeCell ref="A16:A19"/>
    <mergeCell ref="A1:H1"/>
    <mergeCell ref="A2:H2"/>
    <mergeCell ref="A3:H3"/>
    <mergeCell ref="A4:H4"/>
    <mergeCell ref="A15:H15"/>
    <mergeCell ref="A37:H37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44:H44"/>
    <mergeCell ref="A45:H45"/>
    <mergeCell ref="A46:H46"/>
    <mergeCell ref="A47:H47"/>
    <mergeCell ref="A38:H38"/>
    <mergeCell ref="A39:H39"/>
    <mergeCell ref="A40:H40"/>
    <mergeCell ref="A41:H41"/>
    <mergeCell ref="A42:H42"/>
    <mergeCell ref="A43:H43"/>
  </mergeCells>
  <pageMargins left="0.68" right="0.44" top="0.8" bottom="0.5" header="0.64" footer="0.49212598499999999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80" zoomScaleNormal="80" workbookViewId="0">
      <selection activeCell="H4" sqref="H4"/>
    </sheetView>
  </sheetViews>
  <sheetFormatPr defaultRowHeight="13.2" x14ac:dyDescent="0.25"/>
  <cols>
    <col min="1" max="1" width="14.77734375" bestFit="1" customWidth="1"/>
    <col min="2" max="2" width="7.21875" bestFit="1" customWidth="1"/>
    <col min="3" max="3" width="11.77734375" bestFit="1" customWidth="1"/>
    <col min="4" max="4" width="11" bestFit="1" customWidth="1"/>
    <col min="5" max="5" width="11.33203125" customWidth="1"/>
    <col min="6" max="6" width="7.88671875" bestFit="1" customWidth="1"/>
    <col min="7" max="7" width="11" customWidth="1"/>
    <col min="8" max="8" width="9" bestFit="1" customWidth="1"/>
    <col min="9" max="9" width="6.88671875" bestFit="1" customWidth="1"/>
  </cols>
  <sheetData>
    <row r="1" spans="1:8" ht="17.399999999999999" x14ac:dyDescent="0.3">
      <c r="A1" s="86" t="s">
        <v>46</v>
      </c>
      <c r="B1" s="86"/>
      <c r="C1" s="86"/>
      <c r="D1" s="86"/>
      <c r="E1" s="86"/>
      <c r="F1" s="86"/>
      <c r="G1" s="86"/>
      <c r="H1" s="86"/>
    </row>
    <row r="2" spans="1:8" ht="15.6" x14ac:dyDescent="0.3">
      <c r="A2" s="87" t="s">
        <v>0</v>
      </c>
      <c r="B2" s="87"/>
      <c r="C2" s="87"/>
      <c r="D2" s="87"/>
      <c r="E2" s="87"/>
      <c r="F2" s="87"/>
      <c r="G2" s="87"/>
      <c r="H2" s="87"/>
    </row>
    <row r="3" spans="1:8" x14ac:dyDescent="0.25">
      <c r="A3" s="62" t="s">
        <v>1</v>
      </c>
      <c r="B3" s="62" t="s">
        <v>2</v>
      </c>
      <c r="C3" s="62" t="s">
        <v>18</v>
      </c>
      <c r="D3" s="62" t="s">
        <v>3</v>
      </c>
      <c r="E3" s="62" t="s">
        <v>4</v>
      </c>
      <c r="F3" s="62" t="s">
        <v>5</v>
      </c>
      <c r="G3" s="62" t="s">
        <v>6</v>
      </c>
      <c r="H3" s="62" t="s">
        <v>7</v>
      </c>
    </row>
    <row r="4" spans="1:8" x14ac:dyDescent="0.25">
      <c r="A4" s="63" t="s">
        <v>8</v>
      </c>
      <c r="B4" s="63" t="s">
        <v>19</v>
      </c>
      <c r="C4" s="63" t="s">
        <v>27</v>
      </c>
      <c r="D4" s="64">
        <v>72</v>
      </c>
      <c r="E4" s="65">
        <f t="shared" ref="E4:E12" si="0">IF(C4="Terc",D4*Custo___do_frete,0)</f>
        <v>10.799999999999999</v>
      </c>
      <c r="F4" s="66">
        <v>0.32</v>
      </c>
      <c r="G4" s="64">
        <f>(D4+E4)*F4</f>
        <v>26.495999999999999</v>
      </c>
      <c r="H4" s="64">
        <f>D4+E4+G4</f>
        <v>109.29599999999999</v>
      </c>
    </row>
    <row r="5" spans="1:8" x14ac:dyDescent="0.25">
      <c r="A5" s="63" t="s">
        <v>9</v>
      </c>
      <c r="B5" s="63" t="s">
        <v>20</v>
      </c>
      <c r="C5" s="63" t="s">
        <v>27</v>
      </c>
      <c r="D5" s="64">
        <v>25</v>
      </c>
      <c r="E5" s="65">
        <f t="shared" si="0"/>
        <v>3.75</v>
      </c>
      <c r="F5" s="66">
        <v>0.25</v>
      </c>
      <c r="G5" s="64">
        <f t="shared" ref="G5:G12" si="1">(D5+E5)*F5</f>
        <v>7.1875</v>
      </c>
      <c r="H5" s="64">
        <f t="shared" ref="H5:H12" si="2">D5+E5+G5</f>
        <v>35.9375</v>
      </c>
    </row>
    <row r="6" spans="1:8" x14ac:dyDescent="0.25">
      <c r="A6" s="63" t="s">
        <v>10</v>
      </c>
      <c r="B6" s="63" t="s">
        <v>21</v>
      </c>
      <c r="C6" s="63" t="s">
        <v>28</v>
      </c>
      <c r="D6" s="64">
        <v>18</v>
      </c>
      <c r="E6" s="65">
        <f t="shared" si="0"/>
        <v>0</v>
      </c>
      <c r="F6" s="66">
        <v>0.2</v>
      </c>
      <c r="G6" s="64">
        <f t="shared" si="1"/>
        <v>3.6</v>
      </c>
      <c r="H6" s="64">
        <f t="shared" si="2"/>
        <v>21.6</v>
      </c>
    </row>
    <row r="7" spans="1:8" x14ac:dyDescent="0.25">
      <c r="A7" s="63" t="s">
        <v>11</v>
      </c>
      <c r="B7" s="63" t="s">
        <v>22</v>
      </c>
      <c r="C7" s="63" t="s">
        <v>28</v>
      </c>
      <c r="D7" s="64">
        <v>11</v>
      </c>
      <c r="E7" s="65">
        <f t="shared" si="0"/>
        <v>0</v>
      </c>
      <c r="F7" s="66">
        <v>0.22500000000000001</v>
      </c>
      <c r="G7" s="64">
        <f t="shared" si="1"/>
        <v>2.4750000000000001</v>
      </c>
      <c r="H7" s="64">
        <f t="shared" si="2"/>
        <v>13.475</v>
      </c>
    </row>
    <row r="8" spans="1:8" x14ac:dyDescent="0.25">
      <c r="A8" s="63" t="s">
        <v>12</v>
      </c>
      <c r="B8" s="63" t="s">
        <v>23</v>
      </c>
      <c r="C8" s="63" t="s">
        <v>28</v>
      </c>
      <c r="D8" s="64">
        <v>8</v>
      </c>
      <c r="E8" s="65">
        <f t="shared" si="0"/>
        <v>0</v>
      </c>
      <c r="F8" s="66">
        <v>0.33</v>
      </c>
      <c r="G8" s="64">
        <f t="shared" si="1"/>
        <v>2.64</v>
      </c>
      <c r="H8" s="64">
        <f t="shared" si="2"/>
        <v>10.64</v>
      </c>
    </row>
    <row r="9" spans="1:8" x14ac:dyDescent="0.25">
      <c r="A9" s="63" t="s">
        <v>13</v>
      </c>
      <c r="B9" s="63" t="s">
        <v>24</v>
      </c>
      <c r="C9" s="63" t="s">
        <v>27</v>
      </c>
      <c r="D9" s="64">
        <v>22</v>
      </c>
      <c r="E9" s="65">
        <f t="shared" si="0"/>
        <v>3.3</v>
      </c>
      <c r="F9" s="66">
        <v>0.35</v>
      </c>
      <c r="G9" s="64">
        <f t="shared" si="1"/>
        <v>8.8550000000000004</v>
      </c>
      <c r="H9" s="64">
        <f t="shared" si="2"/>
        <v>34.155000000000001</v>
      </c>
    </row>
    <row r="10" spans="1:8" x14ac:dyDescent="0.25">
      <c r="A10" s="63" t="s">
        <v>14</v>
      </c>
      <c r="B10" s="63" t="s">
        <v>14</v>
      </c>
      <c r="C10" s="63" t="s">
        <v>28</v>
      </c>
      <c r="D10" s="64">
        <v>26</v>
      </c>
      <c r="E10" s="65">
        <f t="shared" si="0"/>
        <v>0</v>
      </c>
      <c r="F10" s="66">
        <v>0.27500000000000002</v>
      </c>
      <c r="G10" s="64">
        <f t="shared" si="1"/>
        <v>7.15</v>
      </c>
      <c r="H10" s="64">
        <f t="shared" si="2"/>
        <v>33.15</v>
      </c>
    </row>
    <row r="11" spans="1:8" x14ac:dyDescent="0.25">
      <c r="A11" s="63" t="s">
        <v>15</v>
      </c>
      <c r="B11" s="63" t="s">
        <v>25</v>
      </c>
      <c r="C11" s="63" t="s">
        <v>28</v>
      </c>
      <c r="D11" s="64">
        <v>6</v>
      </c>
      <c r="E11" s="65">
        <f t="shared" si="0"/>
        <v>0</v>
      </c>
      <c r="F11" s="66">
        <v>0.21</v>
      </c>
      <c r="G11" s="64">
        <f t="shared" si="1"/>
        <v>1.26</v>
      </c>
      <c r="H11" s="64">
        <f t="shared" si="2"/>
        <v>7.26</v>
      </c>
    </row>
    <row r="12" spans="1:8" x14ac:dyDescent="0.25">
      <c r="A12" s="63" t="s">
        <v>16</v>
      </c>
      <c r="B12" s="63" t="s">
        <v>26</v>
      </c>
      <c r="C12" s="63" t="s">
        <v>28</v>
      </c>
      <c r="D12" s="64">
        <v>38</v>
      </c>
      <c r="E12" s="65">
        <f t="shared" si="0"/>
        <v>0</v>
      </c>
      <c r="F12" s="66">
        <v>0.3</v>
      </c>
      <c r="G12" s="64">
        <f t="shared" si="1"/>
        <v>11.4</v>
      </c>
      <c r="H12" s="64">
        <f t="shared" si="2"/>
        <v>49.4</v>
      </c>
    </row>
    <row r="13" spans="1:8" x14ac:dyDescent="0.25">
      <c r="A13" s="63" t="s">
        <v>17</v>
      </c>
      <c r="B13" s="67">
        <v>0.15</v>
      </c>
    </row>
  </sheetData>
  <mergeCells count="2">
    <mergeCell ref="A1:H1"/>
    <mergeCell ref="A2:H2"/>
  </mergeCells>
  <phoneticPr fontId="5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="75" workbookViewId="0">
      <selection activeCell="A40" sqref="A40"/>
    </sheetView>
  </sheetViews>
  <sheetFormatPr defaultRowHeight="13.2" x14ac:dyDescent="0.25"/>
  <cols>
    <col min="1" max="1" width="16.33203125" customWidth="1"/>
    <col min="3" max="3" width="7.6640625" customWidth="1"/>
    <col min="4" max="4" width="7.88671875" customWidth="1"/>
    <col min="5" max="5" width="7.44140625" customWidth="1"/>
    <col min="6" max="6" width="11.33203125" bestFit="1" customWidth="1"/>
    <col min="7" max="7" width="10" customWidth="1"/>
    <col min="15" max="15" width="9.33203125" customWidth="1"/>
    <col min="17" max="17" width="9.44140625" bestFit="1" customWidth="1"/>
  </cols>
  <sheetData>
    <row r="1" spans="1:18" s="49" customFormat="1" ht="19.8" customHeight="1" x14ac:dyDescent="0.25">
      <c r="A1" s="84" t="s">
        <v>47</v>
      </c>
      <c r="B1" s="84"/>
      <c r="C1" s="84"/>
      <c r="D1" s="84"/>
      <c r="E1" s="84"/>
      <c r="F1" s="84"/>
      <c r="G1" s="84"/>
      <c r="H1" s="84"/>
      <c r="J1" s="50" t="s">
        <v>29</v>
      </c>
    </row>
    <row r="2" spans="1:18" ht="15.6" x14ac:dyDescent="0.3">
      <c r="A2" s="1"/>
      <c r="B2" s="1"/>
      <c r="C2" s="88" t="s">
        <v>30</v>
      </c>
      <c r="D2" s="90"/>
      <c r="E2" s="88" t="s">
        <v>33</v>
      </c>
      <c r="F2" s="89"/>
      <c r="G2" s="90"/>
      <c r="H2" s="88" t="s">
        <v>37</v>
      </c>
      <c r="I2" s="89"/>
      <c r="J2" s="90"/>
      <c r="K2" s="88" t="s">
        <v>38</v>
      </c>
      <c r="L2" s="89"/>
      <c r="M2" s="90"/>
      <c r="N2" s="88" t="s">
        <v>39</v>
      </c>
      <c r="O2" s="89"/>
      <c r="P2" s="89"/>
      <c r="Q2" s="89"/>
      <c r="R2" s="90"/>
    </row>
    <row r="3" spans="1:18" x14ac:dyDescent="0.25">
      <c r="A3" s="9" t="s">
        <v>1</v>
      </c>
      <c r="B3" s="10" t="s">
        <v>2</v>
      </c>
      <c r="C3" s="6" t="s">
        <v>31</v>
      </c>
      <c r="D3" s="8" t="s">
        <v>32</v>
      </c>
      <c r="E3" s="6" t="s">
        <v>34</v>
      </c>
      <c r="F3" s="7" t="s">
        <v>35</v>
      </c>
      <c r="G3" s="8" t="s">
        <v>36</v>
      </c>
      <c r="H3" s="6" t="s">
        <v>34</v>
      </c>
      <c r="I3" s="7" t="s">
        <v>35</v>
      </c>
      <c r="J3" s="8" t="s">
        <v>36</v>
      </c>
      <c r="K3" s="6" t="s">
        <v>34</v>
      </c>
      <c r="L3" s="7" t="s">
        <v>35</v>
      </c>
      <c r="M3" s="8" t="s">
        <v>36</v>
      </c>
      <c r="N3" s="6" t="s">
        <v>34</v>
      </c>
      <c r="O3" s="7" t="s">
        <v>35</v>
      </c>
      <c r="P3" s="7" t="s">
        <v>40</v>
      </c>
      <c r="Q3" s="7" t="s">
        <v>36</v>
      </c>
      <c r="R3" s="8" t="s">
        <v>40</v>
      </c>
    </row>
    <row r="4" spans="1:18" x14ac:dyDescent="0.25">
      <c r="A4" s="2" t="s">
        <v>8</v>
      </c>
      <c r="B4" t="s">
        <v>19</v>
      </c>
      <c r="C4" s="11">
        <f>TabPreço!D4+TabPreço!E4</f>
        <v>82.8</v>
      </c>
      <c r="D4" s="41">
        <f>TabPreço!H4</f>
        <v>109.29599999999999</v>
      </c>
      <c r="E4" s="44">
        <v>152</v>
      </c>
      <c r="F4" s="33">
        <f>E4*$D4</f>
        <v>16612.991999999998</v>
      </c>
      <c r="G4" s="34">
        <f>E4*($D4-$C4)</f>
        <v>4027.3919999999994</v>
      </c>
      <c r="H4" s="39">
        <v>115</v>
      </c>
      <c r="I4" s="33">
        <f>H4*$D4</f>
        <v>12569.039999999999</v>
      </c>
      <c r="J4" s="34">
        <f>H4*($D4-$C4)</f>
        <v>3047.0399999999995</v>
      </c>
      <c r="K4" s="32">
        <v>98</v>
      </c>
      <c r="L4" s="33">
        <f>K4*$D4</f>
        <v>10711.008</v>
      </c>
      <c r="M4" s="34">
        <f>K4*($D4-$C4)</f>
        <v>2596.6079999999997</v>
      </c>
      <c r="N4" s="15">
        <f>E4+H4+K4</f>
        <v>365</v>
      </c>
      <c r="O4" s="16">
        <f>F4+I4+L4</f>
        <v>39893.040000000001</v>
      </c>
      <c r="P4" s="17">
        <f>O4/$O$13</f>
        <v>0.390262942977112</v>
      </c>
      <c r="Q4" s="18">
        <f>G4+J4+M4</f>
        <v>9671.0399999999991</v>
      </c>
      <c r="R4" s="19">
        <f>Q4/$Q$13</f>
        <v>0.41757192923068048</v>
      </c>
    </row>
    <row r="5" spans="1:18" x14ac:dyDescent="0.25">
      <c r="A5" s="2" t="s">
        <v>9</v>
      </c>
      <c r="B5" t="s">
        <v>20</v>
      </c>
      <c r="C5" s="12">
        <f>TabPreço!D5+TabPreço!E5</f>
        <v>28.75</v>
      </c>
      <c r="D5" s="42">
        <f>TabPreço!H5</f>
        <v>35.9375</v>
      </c>
      <c r="E5" s="45">
        <v>118</v>
      </c>
      <c r="F5" s="35">
        <f t="shared" ref="F5:F12" si="0">E5*$D5</f>
        <v>4240.625</v>
      </c>
      <c r="G5" s="36">
        <f t="shared" ref="G5:G12" si="1">E5*($D5-$C5)</f>
        <v>848.125</v>
      </c>
      <c r="H5" s="40">
        <v>96</v>
      </c>
      <c r="I5" s="35">
        <f t="shared" ref="I5:I12" si="2">H5*$D5</f>
        <v>3450</v>
      </c>
      <c r="J5" s="36">
        <f t="shared" ref="J5:J12" si="3">H5*($D5-$C5)</f>
        <v>690</v>
      </c>
      <c r="K5" s="25">
        <v>83</v>
      </c>
      <c r="L5" s="35">
        <f t="shared" ref="L5:L12" si="4">K5*$D5</f>
        <v>2982.8125</v>
      </c>
      <c r="M5" s="36">
        <f t="shared" ref="M5:M12" si="5">K5*($D5-$C5)</f>
        <v>596.5625</v>
      </c>
      <c r="N5" s="20">
        <f t="shared" ref="N5:N12" si="6">E5+H5+K5</f>
        <v>297</v>
      </c>
      <c r="O5" s="21">
        <f t="shared" ref="O5:O12" si="7">F5+I5+L5</f>
        <v>10673.4375</v>
      </c>
      <c r="P5" s="22">
        <f t="shared" ref="P5:P12" si="8">O5/$O$13</f>
        <v>0.10441538500029751</v>
      </c>
      <c r="Q5" s="23">
        <f t="shared" ref="Q5:Q12" si="9">G5+J5+M5</f>
        <v>2134.6875</v>
      </c>
      <c r="R5" s="24">
        <f t="shared" ref="R5:R12" si="10">Q5/$Q$13</f>
        <v>9.2170601887658243E-2</v>
      </c>
    </row>
    <row r="6" spans="1:18" x14ac:dyDescent="0.25">
      <c r="A6" s="2" t="s">
        <v>10</v>
      </c>
      <c r="B6" t="s">
        <v>21</v>
      </c>
      <c r="C6" s="12">
        <f>TabPreço!D6+TabPreço!E6</f>
        <v>18</v>
      </c>
      <c r="D6" s="42">
        <f>TabPreço!H6</f>
        <v>21.6</v>
      </c>
      <c r="E6" s="45">
        <v>114</v>
      </c>
      <c r="F6" s="35">
        <f t="shared" si="0"/>
        <v>2462.4</v>
      </c>
      <c r="G6" s="36">
        <f t="shared" si="1"/>
        <v>410.40000000000015</v>
      </c>
      <c r="H6" s="40">
        <v>89</v>
      </c>
      <c r="I6" s="35">
        <f t="shared" si="2"/>
        <v>1922.4</v>
      </c>
      <c r="J6" s="36">
        <f t="shared" si="3"/>
        <v>320.40000000000015</v>
      </c>
      <c r="K6" s="25">
        <v>108</v>
      </c>
      <c r="L6" s="35">
        <f t="shared" si="4"/>
        <v>2332.8000000000002</v>
      </c>
      <c r="M6" s="36">
        <f t="shared" si="5"/>
        <v>388.80000000000018</v>
      </c>
      <c r="N6" s="20">
        <f t="shared" si="6"/>
        <v>311</v>
      </c>
      <c r="O6" s="21">
        <f t="shared" si="7"/>
        <v>6717.6</v>
      </c>
      <c r="P6" s="22">
        <f t="shared" si="8"/>
        <v>6.5716484523191204E-2</v>
      </c>
      <c r="Q6" s="23">
        <f t="shared" si="9"/>
        <v>1119.6000000000004</v>
      </c>
      <c r="R6" s="24">
        <f t="shared" si="10"/>
        <v>4.8341598418233205E-2</v>
      </c>
    </row>
    <row r="7" spans="1:18" x14ac:dyDescent="0.25">
      <c r="A7" s="2" t="s">
        <v>11</v>
      </c>
      <c r="B7" t="s">
        <v>22</v>
      </c>
      <c r="C7" s="12">
        <f>TabPreço!D7+TabPreço!E7</f>
        <v>11</v>
      </c>
      <c r="D7" s="42">
        <f>TabPreço!H7</f>
        <v>13.475</v>
      </c>
      <c r="E7" s="45">
        <v>240</v>
      </c>
      <c r="F7" s="35">
        <f t="shared" si="0"/>
        <v>3234</v>
      </c>
      <c r="G7" s="36">
        <f t="shared" si="1"/>
        <v>593.99999999999989</v>
      </c>
      <c r="H7" s="40">
        <v>166</v>
      </c>
      <c r="I7" s="35">
        <f t="shared" si="2"/>
        <v>2236.85</v>
      </c>
      <c r="J7" s="36">
        <f t="shared" si="3"/>
        <v>410.84999999999997</v>
      </c>
      <c r="K7" s="25">
        <v>182</v>
      </c>
      <c r="L7" s="35">
        <f t="shared" si="4"/>
        <v>2452.4499999999998</v>
      </c>
      <c r="M7" s="36">
        <f t="shared" si="5"/>
        <v>450.44999999999993</v>
      </c>
      <c r="N7" s="20">
        <f t="shared" si="6"/>
        <v>588</v>
      </c>
      <c r="O7" s="21">
        <f t="shared" si="7"/>
        <v>7923.3</v>
      </c>
      <c r="P7" s="22">
        <f t="shared" si="8"/>
        <v>7.7511525220703953E-2</v>
      </c>
      <c r="Q7" s="23">
        <f t="shared" si="9"/>
        <v>1455.2999999999997</v>
      </c>
      <c r="R7" s="24">
        <f t="shared" si="10"/>
        <v>6.2836305982542653E-2</v>
      </c>
    </row>
    <row r="8" spans="1:18" x14ac:dyDescent="0.25">
      <c r="A8" s="2" t="s">
        <v>12</v>
      </c>
      <c r="B8" t="s">
        <v>23</v>
      </c>
      <c r="C8" s="12">
        <f>TabPreço!D8+TabPreço!E8</f>
        <v>8</v>
      </c>
      <c r="D8" s="42">
        <f>TabPreço!H8</f>
        <v>10.64</v>
      </c>
      <c r="E8" s="45">
        <v>35</v>
      </c>
      <c r="F8" s="35">
        <f t="shared" si="0"/>
        <v>372.40000000000003</v>
      </c>
      <c r="G8" s="36">
        <f t="shared" si="1"/>
        <v>92.40000000000002</v>
      </c>
      <c r="H8" s="40">
        <v>28</v>
      </c>
      <c r="I8" s="35">
        <f t="shared" si="2"/>
        <v>297.92</v>
      </c>
      <c r="J8" s="36">
        <f t="shared" si="3"/>
        <v>73.920000000000016</v>
      </c>
      <c r="K8" s="25">
        <v>42</v>
      </c>
      <c r="L8" s="35">
        <f t="shared" si="4"/>
        <v>446.88</v>
      </c>
      <c r="M8" s="36">
        <f t="shared" si="5"/>
        <v>110.88000000000002</v>
      </c>
      <c r="N8" s="20">
        <f t="shared" si="6"/>
        <v>105</v>
      </c>
      <c r="O8" s="21">
        <f t="shared" si="7"/>
        <v>1117.2</v>
      </c>
      <c r="P8" s="22">
        <f t="shared" si="8"/>
        <v>1.0929268862288498E-2</v>
      </c>
      <c r="Q8" s="23">
        <f t="shared" si="9"/>
        <v>277.20000000000005</v>
      </c>
      <c r="R8" s="24">
        <f t="shared" si="10"/>
        <v>1.1968820187150985E-2</v>
      </c>
    </row>
    <row r="9" spans="1:18" x14ac:dyDescent="0.25">
      <c r="A9" s="2" t="s">
        <v>13</v>
      </c>
      <c r="B9" t="s">
        <v>24</v>
      </c>
      <c r="C9" s="12">
        <f>TabPreço!D9+TabPreço!E9</f>
        <v>25.3</v>
      </c>
      <c r="D9" s="42">
        <f>TabPreço!H9</f>
        <v>34.155000000000001</v>
      </c>
      <c r="E9" s="45">
        <v>160</v>
      </c>
      <c r="F9" s="35">
        <f t="shared" si="0"/>
        <v>5464.8</v>
      </c>
      <c r="G9" s="36">
        <f t="shared" si="1"/>
        <v>1416.8000000000002</v>
      </c>
      <c r="H9" s="40">
        <v>132</v>
      </c>
      <c r="I9" s="35">
        <f t="shared" si="2"/>
        <v>4508.46</v>
      </c>
      <c r="J9" s="36">
        <f t="shared" si="3"/>
        <v>1168.8600000000001</v>
      </c>
      <c r="K9" s="25">
        <v>188</v>
      </c>
      <c r="L9" s="35">
        <f t="shared" si="4"/>
        <v>6421.14</v>
      </c>
      <c r="M9" s="36">
        <f t="shared" si="5"/>
        <v>1664.74</v>
      </c>
      <c r="N9" s="20">
        <f t="shared" si="6"/>
        <v>480</v>
      </c>
      <c r="O9" s="21">
        <f t="shared" si="7"/>
        <v>16394.400000000001</v>
      </c>
      <c r="P9" s="22">
        <f t="shared" si="8"/>
        <v>0.16038203136045701</v>
      </c>
      <c r="Q9" s="23">
        <f t="shared" si="9"/>
        <v>4250.4000000000005</v>
      </c>
      <c r="R9" s="24">
        <f t="shared" si="10"/>
        <v>0.18352190953631509</v>
      </c>
    </row>
    <row r="10" spans="1:18" x14ac:dyDescent="0.25">
      <c r="A10" s="2" t="s">
        <v>14</v>
      </c>
      <c r="B10" t="s">
        <v>14</v>
      </c>
      <c r="C10" s="12">
        <f>TabPreço!D10+TabPreço!E10</f>
        <v>26</v>
      </c>
      <c r="D10" s="42">
        <f>TabPreço!H10</f>
        <v>33.15</v>
      </c>
      <c r="E10" s="45">
        <v>84</v>
      </c>
      <c r="F10" s="35">
        <f t="shared" si="0"/>
        <v>2784.6</v>
      </c>
      <c r="G10" s="36">
        <f t="shared" si="1"/>
        <v>600.59999999999991</v>
      </c>
      <c r="H10" s="40">
        <v>105</v>
      </c>
      <c r="I10" s="35">
        <f t="shared" si="2"/>
        <v>3480.75</v>
      </c>
      <c r="J10" s="36">
        <f t="shared" si="3"/>
        <v>750.74999999999989</v>
      </c>
      <c r="K10" s="25">
        <v>92</v>
      </c>
      <c r="L10" s="35">
        <f t="shared" si="4"/>
        <v>3049.7999999999997</v>
      </c>
      <c r="M10" s="36">
        <f t="shared" si="5"/>
        <v>657.79999999999984</v>
      </c>
      <c r="N10" s="20">
        <f t="shared" si="6"/>
        <v>281</v>
      </c>
      <c r="O10" s="21">
        <f t="shared" si="7"/>
        <v>9315.15</v>
      </c>
      <c r="P10" s="22">
        <f t="shared" si="8"/>
        <v>9.1127621591968036E-2</v>
      </c>
      <c r="Q10" s="23">
        <f t="shared" si="9"/>
        <v>2009.1499999999996</v>
      </c>
      <c r="R10" s="24">
        <f t="shared" si="10"/>
        <v>8.6750198697743114E-2</v>
      </c>
    </row>
    <row r="11" spans="1:18" x14ac:dyDescent="0.25">
      <c r="A11" s="2" t="s">
        <v>15</v>
      </c>
      <c r="B11" t="s">
        <v>25</v>
      </c>
      <c r="C11" s="12">
        <f>TabPreço!D11+TabPreço!E11</f>
        <v>6</v>
      </c>
      <c r="D11" s="42">
        <f>TabPreço!H11</f>
        <v>7.26</v>
      </c>
      <c r="E11" s="45">
        <v>92</v>
      </c>
      <c r="F11" s="35">
        <f t="shared" si="0"/>
        <v>667.92</v>
      </c>
      <c r="G11" s="36">
        <f t="shared" si="1"/>
        <v>115.91999999999999</v>
      </c>
      <c r="H11" s="40">
        <v>65</v>
      </c>
      <c r="I11" s="35">
        <f t="shared" si="2"/>
        <v>471.9</v>
      </c>
      <c r="J11" s="36">
        <f t="shared" si="3"/>
        <v>81.899999999999991</v>
      </c>
      <c r="K11" s="25">
        <v>103</v>
      </c>
      <c r="L11" s="35">
        <f t="shared" si="4"/>
        <v>747.78</v>
      </c>
      <c r="M11" s="36">
        <f t="shared" si="5"/>
        <v>129.77999999999997</v>
      </c>
      <c r="N11" s="20">
        <f t="shared" si="6"/>
        <v>260</v>
      </c>
      <c r="O11" s="21">
        <f t="shared" si="7"/>
        <v>1887.6</v>
      </c>
      <c r="P11" s="22">
        <f t="shared" si="8"/>
        <v>1.84658860584101E-2</v>
      </c>
      <c r="Q11" s="23">
        <f t="shared" si="9"/>
        <v>327.59999999999997</v>
      </c>
      <c r="R11" s="24">
        <f t="shared" si="10"/>
        <v>1.4144969312087523E-2</v>
      </c>
    </row>
    <row r="12" spans="1:18" x14ac:dyDescent="0.25">
      <c r="A12" s="2" t="s">
        <v>16</v>
      </c>
      <c r="B12" t="s">
        <v>26</v>
      </c>
      <c r="C12" s="13">
        <f>TabPreço!D12+TabPreço!E12</f>
        <v>38</v>
      </c>
      <c r="D12" s="43">
        <f>TabPreço!H12</f>
        <v>49.4</v>
      </c>
      <c r="E12" s="45">
        <v>85</v>
      </c>
      <c r="F12" s="35">
        <f t="shared" si="0"/>
        <v>4199</v>
      </c>
      <c r="G12" s="36">
        <f t="shared" si="1"/>
        <v>968.99999999999989</v>
      </c>
      <c r="H12" s="40">
        <v>47</v>
      </c>
      <c r="I12" s="35">
        <f t="shared" si="2"/>
        <v>2321.7999999999997</v>
      </c>
      <c r="J12" s="36">
        <f t="shared" si="3"/>
        <v>535.79999999999995</v>
      </c>
      <c r="K12" s="25">
        <v>36</v>
      </c>
      <c r="L12" s="35">
        <f t="shared" si="4"/>
        <v>1778.3999999999999</v>
      </c>
      <c r="M12" s="36">
        <f t="shared" si="5"/>
        <v>410.4</v>
      </c>
      <c r="N12" s="20">
        <f t="shared" si="6"/>
        <v>168</v>
      </c>
      <c r="O12" s="21">
        <f t="shared" si="7"/>
        <v>8299.1999999999989</v>
      </c>
      <c r="P12" s="22">
        <f t="shared" si="8"/>
        <v>8.1188854405571678E-2</v>
      </c>
      <c r="Q12" s="23">
        <f t="shared" si="9"/>
        <v>1915.1999999999998</v>
      </c>
      <c r="R12" s="24">
        <f t="shared" si="10"/>
        <v>8.2693666747588601E-2</v>
      </c>
    </row>
    <row r="13" spans="1:18" x14ac:dyDescent="0.25">
      <c r="A13" s="2" t="s">
        <v>41</v>
      </c>
      <c r="E13" s="25"/>
      <c r="F13" s="21">
        <f>SUM(F4:F12)</f>
        <v>40038.737000000001</v>
      </c>
      <c r="G13" s="37">
        <f>SUM(G4:G12)</f>
        <v>9074.6370000000006</v>
      </c>
      <c r="H13" s="25"/>
      <c r="I13" s="21">
        <f>SUM(I4:I12)</f>
        <v>31259.119999999995</v>
      </c>
      <c r="J13" s="37">
        <f>SUM(J4:J12)</f>
        <v>7079.5199999999995</v>
      </c>
      <c r="K13" s="25"/>
      <c r="L13" s="21">
        <f>SUM(L4:L12)</f>
        <v>30923.070500000002</v>
      </c>
      <c r="M13" s="37">
        <f>SUM(M4:M12)</f>
        <v>7006.0204999999987</v>
      </c>
      <c r="N13" s="25"/>
      <c r="O13" s="21">
        <f>SUM(O4:O12)</f>
        <v>102220.92750000001</v>
      </c>
      <c r="P13" s="22">
        <f>SUM(P4:P12)</f>
        <v>1.0000000000000002</v>
      </c>
      <c r="Q13" s="21">
        <f>SUM(Q4:Q12)</f>
        <v>23160.177500000002</v>
      </c>
      <c r="R13" s="24">
        <f>SUM(R4:R12)</f>
        <v>0.99999999999999989</v>
      </c>
    </row>
    <row r="14" spans="1:18" x14ac:dyDescent="0.25">
      <c r="A14" s="2" t="s">
        <v>42</v>
      </c>
      <c r="B14" s="3"/>
      <c r="E14" s="25"/>
      <c r="F14" s="26"/>
      <c r="G14" s="27">
        <v>3000</v>
      </c>
      <c r="H14" s="25"/>
      <c r="I14" s="26"/>
      <c r="J14" s="27">
        <v>2700</v>
      </c>
      <c r="K14" s="25"/>
      <c r="L14" s="26"/>
      <c r="M14" s="27">
        <v>2150</v>
      </c>
      <c r="N14" s="25"/>
      <c r="O14" s="26"/>
      <c r="P14" s="26"/>
      <c r="Q14" s="26">
        <f>G14+J14+M14</f>
        <v>7850</v>
      </c>
      <c r="R14" s="27"/>
    </row>
    <row r="15" spans="1:18" x14ac:dyDescent="0.25">
      <c r="A15" s="2" t="s">
        <v>43</v>
      </c>
      <c r="B15" s="14">
        <v>0.06</v>
      </c>
      <c r="E15" s="25"/>
      <c r="F15" s="26"/>
      <c r="G15" s="37">
        <f>$B15*F13</f>
        <v>2402.32422</v>
      </c>
      <c r="H15" s="25"/>
      <c r="I15" s="26"/>
      <c r="J15" s="37">
        <f>$B15*I13</f>
        <v>1875.5471999999997</v>
      </c>
      <c r="K15" s="25"/>
      <c r="L15" s="26"/>
      <c r="M15" s="37">
        <f>$B15*L13</f>
        <v>1855.3842300000001</v>
      </c>
      <c r="N15" s="25"/>
      <c r="O15" s="26"/>
      <c r="P15" s="26"/>
      <c r="Q15" s="28">
        <f>G15+J15+M15</f>
        <v>6133.2556499999992</v>
      </c>
      <c r="R15" s="27"/>
    </row>
    <row r="16" spans="1:18" x14ac:dyDescent="0.25">
      <c r="A16" s="2" t="s">
        <v>44</v>
      </c>
      <c r="E16" s="25"/>
      <c r="F16" s="26"/>
      <c r="G16" s="37">
        <f>G13-G14-G15</f>
        <v>3672.3127800000007</v>
      </c>
      <c r="H16" s="25"/>
      <c r="I16" s="26"/>
      <c r="J16" s="37">
        <f>J13-J14-J15</f>
        <v>2503.9727999999996</v>
      </c>
      <c r="K16" s="25"/>
      <c r="L16" s="26"/>
      <c r="M16" s="37">
        <f>M13-M14-M15</f>
        <v>3000.6362699999986</v>
      </c>
      <c r="N16" s="25"/>
      <c r="O16" s="26"/>
      <c r="P16" s="26"/>
      <c r="Q16" s="28">
        <f>G16+J16+M16</f>
        <v>9176.9218499999988</v>
      </c>
      <c r="R16" s="27"/>
    </row>
    <row r="17" spans="1:18" x14ac:dyDescent="0.25">
      <c r="A17" s="2" t="s">
        <v>45</v>
      </c>
      <c r="E17" s="46"/>
      <c r="F17" s="30">
        <f>F13/$O13</f>
        <v>0.39168825776893873</v>
      </c>
      <c r="G17" s="38">
        <f>G16/$Q16</f>
        <v>0.40016825249525267</v>
      </c>
      <c r="H17" s="29"/>
      <c r="I17" s="30">
        <f>I13/$O13</f>
        <v>0.30579961231519831</v>
      </c>
      <c r="J17" s="38">
        <f>J16/$Q16</f>
        <v>0.27285541284194326</v>
      </c>
      <c r="K17" s="29"/>
      <c r="L17" s="30">
        <f>L13/$O13</f>
        <v>0.30251212991586285</v>
      </c>
      <c r="M17" s="38">
        <f>M16/$Q16</f>
        <v>0.32697633466280407</v>
      </c>
      <c r="N17" s="29"/>
      <c r="O17" s="30">
        <f>O13/$O13</f>
        <v>1</v>
      </c>
      <c r="P17" s="30"/>
      <c r="Q17" s="30">
        <f>Q16/$Q16</f>
        <v>1</v>
      </c>
      <c r="R17" s="31"/>
    </row>
    <row r="41" spans="1:4" x14ac:dyDescent="0.25">
      <c r="A41" s="51" t="s">
        <v>48</v>
      </c>
      <c r="B41" s="52" t="str">
        <f>E2</f>
        <v>Iguatemi</v>
      </c>
      <c r="C41" s="52" t="str">
        <f>H2</f>
        <v>Morumbi</v>
      </c>
      <c r="D41" s="53" t="str">
        <f>K2</f>
        <v>Paulista</v>
      </c>
    </row>
    <row r="42" spans="1:4" x14ac:dyDescent="0.25">
      <c r="A42" s="56" t="s">
        <v>31</v>
      </c>
      <c r="B42" s="21">
        <f>F13-G16</f>
        <v>36366.424220000001</v>
      </c>
      <c r="C42" s="21">
        <f>I13-J16</f>
        <v>28755.147199999996</v>
      </c>
      <c r="D42" s="37">
        <f>L13-M16</f>
        <v>27922.434230000003</v>
      </c>
    </row>
    <row r="43" spans="1:4" x14ac:dyDescent="0.25">
      <c r="A43" s="25" t="str">
        <f>Q3</f>
        <v>Lucro</v>
      </c>
      <c r="B43" s="21">
        <f>G16</f>
        <v>3672.3127800000007</v>
      </c>
      <c r="C43" s="21">
        <f>J16</f>
        <v>2503.9727999999996</v>
      </c>
      <c r="D43" s="37">
        <f>M16</f>
        <v>3000.6362699999986</v>
      </c>
    </row>
    <row r="44" spans="1:4" x14ac:dyDescent="0.25">
      <c r="A44" s="46" t="str">
        <f>I3</f>
        <v>Receita</v>
      </c>
      <c r="B44" s="54">
        <f>F13</f>
        <v>40038.737000000001</v>
      </c>
      <c r="C44" s="54">
        <f>I13</f>
        <v>31259.119999999995</v>
      </c>
      <c r="D44" s="55">
        <f>L13</f>
        <v>30923.070500000002</v>
      </c>
    </row>
  </sheetData>
  <mergeCells count="6">
    <mergeCell ref="K2:M2"/>
    <mergeCell ref="N2:R2"/>
    <mergeCell ref="A1:H1"/>
    <mergeCell ref="C2:D2"/>
    <mergeCell ref="E2:G2"/>
    <mergeCell ref="H2:J2"/>
  </mergeCells>
  <phoneticPr fontId="5" type="noConversion"/>
  <pageMargins left="0.44" right="0.38" top="0.65" bottom="0.54" header="0.49212598499999999" footer="0.33"/>
  <pageSetup paperSize="9" scale="83" orientation="landscape" horizontalDpi="300" verticalDpi="300" r:id="rId1"/>
  <headerFooter alignWithMargins="0">
    <oddFooter>&amp;R&amp;F  &amp;A</oddFooter>
  </headerFooter>
  <ignoredErrors>
    <ignoredError sqref="Q1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Formulas="1" topLeftCell="C1" zoomScale="75" zoomScaleNormal="75" workbookViewId="0">
      <selection activeCell="H14" sqref="H14"/>
    </sheetView>
  </sheetViews>
  <sheetFormatPr defaultRowHeight="13.2" x14ac:dyDescent="0.25"/>
  <cols>
    <col min="1" max="1" width="7.44140625" hidden="1" customWidth="1"/>
    <col min="2" max="2" width="3.88671875" hidden="1" customWidth="1"/>
    <col min="3" max="3" width="6.33203125" bestFit="1" customWidth="1"/>
    <col min="4" max="4" width="5.88671875" bestFit="1" customWidth="1"/>
    <col min="5" max="5" width="17.21875" customWidth="1"/>
    <col min="6" max="6" width="4.33203125" bestFit="1" customWidth="1"/>
    <col min="7" max="7" width="7.6640625" bestFit="1" customWidth="1"/>
    <col min="8" max="8" width="7.21875" bestFit="1" customWidth="1"/>
    <col min="9" max="9" width="6.88671875" bestFit="1" customWidth="1"/>
  </cols>
  <sheetData>
    <row r="1" spans="1:8" ht="17.399999999999999" x14ac:dyDescent="0.3">
      <c r="A1" s="86" t="s">
        <v>46</v>
      </c>
      <c r="B1" s="86"/>
      <c r="C1" s="86"/>
      <c r="D1" s="86"/>
      <c r="E1" s="86"/>
      <c r="F1" s="86"/>
      <c r="G1" s="86"/>
      <c r="H1" s="86"/>
    </row>
    <row r="2" spans="1:8" ht="15.6" x14ac:dyDescent="0.3">
      <c r="A2" s="87" t="s">
        <v>0</v>
      </c>
      <c r="B2" s="87"/>
      <c r="C2" s="87"/>
      <c r="D2" s="87"/>
      <c r="E2" s="87"/>
      <c r="F2" s="87"/>
      <c r="G2" s="87"/>
      <c r="H2" s="87"/>
    </row>
    <row r="3" spans="1:8" x14ac:dyDescent="0.25">
      <c r="A3" s="47" t="s">
        <v>1</v>
      </c>
      <c r="B3" s="47" t="s">
        <v>2</v>
      </c>
      <c r="C3" s="47" t="s">
        <v>18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</row>
    <row r="4" spans="1:8" x14ac:dyDescent="0.25">
      <c r="A4" t="s">
        <v>8</v>
      </c>
      <c r="B4" t="s">
        <v>19</v>
      </c>
      <c r="C4" t="s">
        <v>27</v>
      </c>
      <c r="D4" s="4">
        <v>72</v>
      </c>
      <c r="E4" s="48">
        <f t="shared" ref="E4:E12" si="0">IF(C4="Terc",D4*Custo___do_frete,0)</f>
        <v>10.799999999999999</v>
      </c>
      <c r="F4" s="5">
        <v>0.32</v>
      </c>
      <c r="G4" s="4">
        <f>(D4+E4)*F4</f>
        <v>26.495999999999999</v>
      </c>
      <c r="H4" s="4">
        <f>D4+E4+G4</f>
        <v>109.29599999999999</v>
      </c>
    </row>
    <row r="5" spans="1:8" x14ac:dyDescent="0.25">
      <c r="A5" t="s">
        <v>9</v>
      </c>
      <c r="B5" t="s">
        <v>20</v>
      </c>
      <c r="C5" t="s">
        <v>27</v>
      </c>
      <c r="D5" s="4">
        <v>25</v>
      </c>
      <c r="E5" s="48">
        <f t="shared" si="0"/>
        <v>3.75</v>
      </c>
      <c r="F5" s="5">
        <v>0.25</v>
      </c>
      <c r="G5" s="4">
        <f t="shared" ref="G5:G12" si="1">(D5+E5)*F5</f>
        <v>7.1875</v>
      </c>
      <c r="H5" s="4">
        <f t="shared" ref="H5:H12" si="2">D5+E5+G5</f>
        <v>35.9375</v>
      </c>
    </row>
    <row r="6" spans="1:8" x14ac:dyDescent="0.25">
      <c r="A6" t="s">
        <v>10</v>
      </c>
      <c r="B6" t="s">
        <v>21</v>
      </c>
      <c r="C6" t="s">
        <v>28</v>
      </c>
      <c r="D6" s="4">
        <v>18</v>
      </c>
      <c r="E6" s="48">
        <f t="shared" si="0"/>
        <v>0</v>
      </c>
      <c r="F6" s="5">
        <v>0.2</v>
      </c>
      <c r="G6" s="4">
        <f t="shared" si="1"/>
        <v>3.6</v>
      </c>
      <c r="H6" s="4">
        <f t="shared" si="2"/>
        <v>21.6</v>
      </c>
    </row>
    <row r="7" spans="1:8" x14ac:dyDescent="0.25">
      <c r="A7" t="s">
        <v>11</v>
      </c>
      <c r="B7" t="s">
        <v>22</v>
      </c>
      <c r="C7" t="s">
        <v>28</v>
      </c>
      <c r="D7" s="4">
        <v>11</v>
      </c>
      <c r="E7" s="48">
        <f t="shared" si="0"/>
        <v>0</v>
      </c>
      <c r="F7" s="5">
        <v>0.22500000000000001</v>
      </c>
      <c r="G7" s="4">
        <f t="shared" si="1"/>
        <v>2.4750000000000001</v>
      </c>
      <c r="H7" s="4">
        <f t="shared" si="2"/>
        <v>13.475</v>
      </c>
    </row>
    <row r="8" spans="1:8" x14ac:dyDescent="0.25">
      <c r="A8" t="s">
        <v>12</v>
      </c>
      <c r="B8" t="s">
        <v>23</v>
      </c>
      <c r="C8" t="s">
        <v>28</v>
      </c>
      <c r="D8" s="4">
        <v>8</v>
      </c>
      <c r="E8" s="48">
        <f t="shared" si="0"/>
        <v>0</v>
      </c>
      <c r="F8" s="5">
        <v>0.33</v>
      </c>
      <c r="G8" s="4">
        <f t="shared" si="1"/>
        <v>2.64</v>
      </c>
      <c r="H8" s="4">
        <f t="shared" si="2"/>
        <v>10.64</v>
      </c>
    </row>
    <row r="9" spans="1:8" x14ac:dyDescent="0.25">
      <c r="A9" t="s">
        <v>13</v>
      </c>
      <c r="B9" t="s">
        <v>24</v>
      </c>
      <c r="C9" t="s">
        <v>27</v>
      </c>
      <c r="D9" s="4">
        <v>22</v>
      </c>
      <c r="E9" s="48">
        <f t="shared" si="0"/>
        <v>3.3</v>
      </c>
      <c r="F9" s="5">
        <v>0.35</v>
      </c>
      <c r="G9" s="4">
        <f t="shared" si="1"/>
        <v>8.8550000000000004</v>
      </c>
      <c r="H9" s="4">
        <f t="shared" si="2"/>
        <v>34.155000000000001</v>
      </c>
    </row>
    <row r="10" spans="1:8" x14ac:dyDescent="0.25">
      <c r="A10" t="s">
        <v>14</v>
      </c>
      <c r="B10" t="s">
        <v>14</v>
      </c>
      <c r="C10" t="s">
        <v>28</v>
      </c>
      <c r="D10" s="4">
        <v>26</v>
      </c>
      <c r="E10" s="48">
        <f t="shared" si="0"/>
        <v>0</v>
      </c>
      <c r="F10" s="5">
        <v>0.27500000000000002</v>
      </c>
      <c r="G10" s="4">
        <f t="shared" si="1"/>
        <v>7.15</v>
      </c>
      <c r="H10" s="4">
        <f t="shared" si="2"/>
        <v>33.15</v>
      </c>
    </row>
    <row r="11" spans="1:8" x14ac:dyDescent="0.25">
      <c r="A11" t="s">
        <v>15</v>
      </c>
      <c r="B11" t="s">
        <v>25</v>
      </c>
      <c r="C11" t="s">
        <v>28</v>
      </c>
      <c r="D11" s="4">
        <v>6</v>
      </c>
      <c r="E11" s="48">
        <f t="shared" si="0"/>
        <v>0</v>
      </c>
      <c r="F11" s="5">
        <v>0.21</v>
      </c>
      <c r="G11" s="4">
        <f t="shared" si="1"/>
        <v>1.26</v>
      </c>
      <c r="H11" s="4">
        <f t="shared" si="2"/>
        <v>7.26</v>
      </c>
    </row>
    <row r="12" spans="1:8" x14ac:dyDescent="0.25">
      <c r="A12" t="s">
        <v>16</v>
      </c>
      <c r="B12" t="s">
        <v>26</v>
      </c>
      <c r="C12" t="s">
        <v>28</v>
      </c>
      <c r="D12" s="4">
        <v>38</v>
      </c>
      <c r="E12" s="48">
        <f t="shared" si="0"/>
        <v>0</v>
      </c>
      <c r="F12" s="5">
        <v>0.3</v>
      </c>
      <c r="G12" s="4">
        <f t="shared" si="1"/>
        <v>11.4</v>
      </c>
      <c r="H12" s="4">
        <f t="shared" si="2"/>
        <v>49.4</v>
      </c>
    </row>
    <row r="14" spans="1:8" x14ac:dyDescent="0.25">
      <c r="A14" t="s">
        <v>17</v>
      </c>
      <c r="B14" s="3">
        <v>0.15</v>
      </c>
    </row>
  </sheetData>
  <mergeCells count="2">
    <mergeCell ref="A1:H1"/>
    <mergeCell ref="A2:H2"/>
  </mergeCell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Formulas="1" topLeftCell="E1" zoomScale="75" workbookViewId="0">
      <selection activeCell="A19" sqref="A19:XFD39"/>
    </sheetView>
  </sheetViews>
  <sheetFormatPr defaultRowHeight="13.2" x14ac:dyDescent="0.25"/>
  <cols>
    <col min="1" max="1" width="8.44140625" bestFit="1" customWidth="1"/>
    <col min="2" max="2" width="4.6640625" bestFit="1" customWidth="1"/>
    <col min="3" max="3" width="12.5546875" customWidth="1"/>
    <col min="4" max="4" width="7.109375" bestFit="1" customWidth="1"/>
    <col min="5" max="5" width="2.33203125" bestFit="1" customWidth="1"/>
    <col min="6" max="6" width="7.33203125" bestFit="1" customWidth="1"/>
    <col min="7" max="7" width="8.5546875" bestFit="1" customWidth="1"/>
    <col min="8" max="8" width="2.33203125" bestFit="1" customWidth="1"/>
    <col min="9" max="9" width="6.77734375" bestFit="1" customWidth="1"/>
    <col min="10" max="10" width="7.6640625" customWidth="1"/>
    <col min="11" max="11" width="2.33203125" bestFit="1" customWidth="1"/>
    <col min="12" max="12" width="7.21875" bestFit="1" customWidth="1"/>
    <col min="13" max="13" width="8.5546875" bestFit="1" customWidth="1"/>
    <col min="14" max="14" width="7.109375" bestFit="1" customWidth="1"/>
    <col min="15" max="15" width="7.5546875" bestFit="1" customWidth="1"/>
    <col min="16" max="16" width="7.44140625" bestFit="1" customWidth="1"/>
    <col min="17" max="17" width="7.5546875" bestFit="1" customWidth="1"/>
    <col min="18" max="18" width="7.44140625" bestFit="1" customWidth="1"/>
  </cols>
  <sheetData>
    <row r="1" spans="1:18" s="49" customFormat="1" ht="19.8" customHeight="1" x14ac:dyDescent="0.25">
      <c r="A1" s="84" t="s">
        <v>47</v>
      </c>
      <c r="B1" s="84"/>
      <c r="C1" s="84"/>
      <c r="D1" s="84"/>
      <c r="E1" s="84"/>
      <c r="F1" s="84"/>
      <c r="G1" s="84"/>
      <c r="H1" s="84"/>
      <c r="J1" s="50" t="s">
        <v>29</v>
      </c>
    </row>
    <row r="2" spans="1:18" ht="15.6" x14ac:dyDescent="0.3">
      <c r="A2" s="57"/>
      <c r="B2" s="57"/>
      <c r="C2" s="88" t="s">
        <v>30</v>
      </c>
      <c r="D2" s="90"/>
      <c r="E2" s="88" t="s">
        <v>33</v>
      </c>
      <c r="F2" s="89"/>
      <c r="G2" s="90"/>
      <c r="H2" s="88" t="s">
        <v>37</v>
      </c>
      <c r="I2" s="89"/>
      <c r="J2" s="90"/>
      <c r="K2" s="88" t="s">
        <v>38</v>
      </c>
      <c r="L2" s="89"/>
      <c r="M2" s="90"/>
      <c r="N2" s="88" t="s">
        <v>39</v>
      </c>
      <c r="O2" s="89"/>
      <c r="P2" s="89"/>
      <c r="Q2" s="89"/>
      <c r="R2" s="90"/>
    </row>
    <row r="3" spans="1:18" x14ac:dyDescent="0.25">
      <c r="A3" s="9" t="s">
        <v>1</v>
      </c>
      <c r="B3" s="10" t="s">
        <v>2</v>
      </c>
      <c r="C3" s="6" t="s">
        <v>31</v>
      </c>
      <c r="D3" s="8" t="s">
        <v>32</v>
      </c>
      <c r="E3" s="6" t="s">
        <v>34</v>
      </c>
      <c r="F3" s="7" t="s">
        <v>35</v>
      </c>
      <c r="G3" s="8" t="s">
        <v>36</v>
      </c>
      <c r="H3" s="6" t="s">
        <v>34</v>
      </c>
      <c r="I3" s="7" t="s">
        <v>35</v>
      </c>
      <c r="J3" s="8" t="s">
        <v>36</v>
      </c>
      <c r="K3" s="6" t="s">
        <v>34</v>
      </c>
      <c r="L3" s="7" t="s">
        <v>35</v>
      </c>
      <c r="M3" s="8" t="s">
        <v>36</v>
      </c>
      <c r="N3" s="6" t="s">
        <v>34</v>
      </c>
      <c r="O3" s="7" t="s">
        <v>35</v>
      </c>
      <c r="P3" s="7" t="s">
        <v>40</v>
      </c>
      <c r="Q3" s="7" t="s">
        <v>36</v>
      </c>
      <c r="R3" s="8" t="s">
        <v>40</v>
      </c>
    </row>
    <row r="4" spans="1:18" x14ac:dyDescent="0.25">
      <c r="A4" s="2" t="s">
        <v>8</v>
      </c>
      <c r="B4" t="s">
        <v>19</v>
      </c>
      <c r="C4" s="11">
        <f>TabPreço!D4+TabPreço!E4</f>
        <v>82.8</v>
      </c>
      <c r="D4" s="41">
        <f>TabPreço!H4</f>
        <v>109.29599999999999</v>
      </c>
      <c r="E4" s="44">
        <v>152</v>
      </c>
      <c r="F4" s="33">
        <f>E4*$D4</f>
        <v>16612.991999999998</v>
      </c>
      <c r="G4" s="34">
        <f>E4*($D4-$C4)</f>
        <v>4027.3919999999994</v>
      </c>
      <c r="H4" s="39">
        <v>115</v>
      </c>
      <c r="I4" s="33">
        <f>H4*$D4</f>
        <v>12569.039999999999</v>
      </c>
      <c r="J4" s="34">
        <f>H4*($D4-$C4)</f>
        <v>3047.0399999999995</v>
      </c>
      <c r="K4" s="32">
        <v>98</v>
      </c>
      <c r="L4" s="33">
        <f>K4*$D4</f>
        <v>10711.008</v>
      </c>
      <c r="M4" s="34">
        <f>K4*($D4-$C4)</f>
        <v>2596.6079999999997</v>
      </c>
      <c r="N4" s="15">
        <f>E4+H4+K4</f>
        <v>365</v>
      </c>
      <c r="O4" s="16">
        <f>F4+I4+L4</f>
        <v>39893.040000000001</v>
      </c>
      <c r="P4" s="17">
        <f>O4/$O$13</f>
        <v>0.390262942977112</v>
      </c>
      <c r="Q4" s="18">
        <f>G4+J4+M4</f>
        <v>9671.0399999999991</v>
      </c>
      <c r="R4" s="19">
        <f>Q4/$Q$13</f>
        <v>0.41757192923068048</v>
      </c>
    </row>
    <row r="5" spans="1:18" x14ac:dyDescent="0.25">
      <c r="A5" s="2" t="s">
        <v>9</v>
      </c>
      <c r="B5" t="s">
        <v>20</v>
      </c>
      <c r="C5" s="12">
        <f>TabPreço!D5+TabPreço!E5</f>
        <v>28.75</v>
      </c>
      <c r="D5" s="42">
        <f>TabPreço!H5</f>
        <v>35.9375</v>
      </c>
      <c r="E5" s="45">
        <v>118</v>
      </c>
      <c r="F5" s="35">
        <f t="shared" ref="F5:F12" si="0">E5*$D5</f>
        <v>4240.625</v>
      </c>
      <c r="G5" s="36">
        <f t="shared" ref="G5:G12" si="1">E5*($D5-$C5)</f>
        <v>848.125</v>
      </c>
      <c r="H5" s="40">
        <v>96</v>
      </c>
      <c r="I5" s="35">
        <f t="shared" ref="I5:I12" si="2">H5*$D5</f>
        <v>3450</v>
      </c>
      <c r="J5" s="36">
        <f t="shared" ref="J5:J12" si="3">H5*($D5-$C5)</f>
        <v>690</v>
      </c>
      <c r="K5" s="25">
        <v>83</v>
      </c>
      <c r="L5" s="35">
        <f t="shared" ref="L5:L12" si="4">K5*$D5</f>
        <v>2982.8125</v>
      </c>
      <c r="M5" s="36">
        <f t="shared" ref="M5:M12" si="5">K5*($D5-$C5)</f>
        <v>596.5625</v>
      </c>
      <c r="N5" s="20">
        <f t="shared" ref="N5:O12" si="6">E5+H5+K5</f>
        <v>297</v>
      </c>
      <c r="O5" s="21">
        <f t="shared" si="6"/>
        <v>10673.4375</v>
      </c>
      <c r="P5" s="22">
        <f t="shared" ref="P5:P12" si="7">O5/$O$13</f>
        <v>0.10441538500029751</v>
      </c>
      <c r="Q5" s="23">
        <f t="shared" ref="Q5:Q12" si="8">G5+J5+M5</f>
        <v>2134.6875</v>
      </c>
      <c r="R5" s="24">
        <f t="shared" ref="R5:R12" si="9">Q5/$Q$13</f>
        <v>9.2170601887658243E-2</v>
      </c>
    </row>
    <row r="6" spans="1:18" x14ac:dyDescent="0.25">
      <c r="A6" s="2" t="s">
        <v>10</v>
      </c>
      <c r="B6" t="s">
        <v>21</v>
      </c>
      <c r="C6" s="12">
        <f>TabPreço!D6+TabPreço!E6</f>
        <v>18</v>
      </c>
      <c r="D6" s="42">
        <f>TabPreço!H6</f>
        <v>21.6</v>
      </c>
      <c r="E6" s="45">
        <v>114</v>
      </c>
      <c r="F6" s="35">
        <f t="shared" si="0"/>
        <v>2462.4</v>
      </c>
      <c r="G6" s="36">
        <f t="shared" si="1"/>
        <v>410.40000000000015</v>
      </c>
      <c r="H6" s="40">
        <v>89</v>
      </c>
      <c r="I6" s="35">
        <f t="shared" si="2"/>
        <v>1922.4</v>
      </c>
      <c r="J6" s="36">
        <f t="shared" si="3"/>
        <v>320.40000000000015</v>
      </c>
      <c r="K6" s="25">
        <v>108</v>
      </c>
      <c r="L6" s="35">
        <f t="shared" si="4"/>
        <v>2332.8000000000002</v>
      </c>
      <c r="M6" s="36">
        <f t="shared" si="5"/>
        <v>388.80000000000018</v>
      </c>
      <c r="N6" s="20">
        <f t="shared" si="6"/>
        <v>311</v>
      </c>
      <c r="O6" s="21">
        <f t="shared" si="6"/>
        <v>6717.6</v>
      </c>
      <c r="P6" s="22">
        <f t="shared" si="7"/>
        <v>6.5716484523191204E-2</v>
      </c>
      <c r="Q6" s="23">
        <f t="shared" si="8"/>
        <v>1119.6000000000004</v>
      </c>
      <c r="R6" s="24">
        <f t="shared" si="9"/>
        <v>4.8341598418233205E-2</v>
      </c>
    </row>
    <row r="7" spans="1:18" x14ac:dyDescent="0.25">
      <c r="A7" s="2" t="s">
        <v>11</v>
      </c>
      <c r="B7" t="s">
        <v>22</v>
      </c>
      <c r="C7" s="12">
        <f>TabPreço!D7+TabPreço!E7</f>
        <v>11</v>
      </c>
      <c r="D7" s="42">
        <f>TabPreço!H7</f>
        <v>13.475</v>
      </c>
      <c r="E7" s="45">
        <v>240</v>
      </c>
      <c r="F7" s="35">
        <f t="shared" si="0"/>
        <v>3234</v>
      </c>
      <c r="G7" s="36">
        <f t="shared" si="1"/>
        <v>593.99999999999989</v>
      </c>
      <c r="H7" s="40">
        <v>166</v>
      </c>
      <c r="I7" s="35">
        <f t="shared" si="2"/>
        <v>2236.85</v>
      </c>
      <c r="J7" s="36">
        <f t="shared" si="3"/>
        <v>410.84999999999997</v>
      </c>
      <c r="K7" s="25">
        <v>182</v>
      </c>
      <c r="L7" s="35">
        <f t="shared" si="4"/>
        <v>2452.4499999999998</v>
      </c>
      <c r="M7" s="36">
        <f t="shared" si="5"/>
        <v>450.44999999999993</v>
      </c>
      <c r="N7" s="20">
        <f t="shared" si="6"/>
        <v>588</v>
      </c>
      <c r="O7" s="21">
        <f t="shared" si="6"/>
        <v>7923.3</v>
      </c>
      <c r="P7" s="22">
        <f t="shared" si="7"/>
        <v>7.7511525220703953E-2</v>
      </c>
      <c r="Q7" s="23">
        <f t="shared" si="8"/>
        <v>1455.2999999999997</v>
      </c>
      <c r="R7" s="24">
        <f t="shared" si="9"/>
        <v>6.2836305982542653E-2</v>
      </c>
    </row>
    <row r="8" spans="1:18" x14ac:dyDescent="0.25">
      <c r="A8" s="2" t="s">
        <v>12</v>
      </c>
      <c r="B8" t="s">
        <v>23</v>
      </c>
      <c r="C8" s="12">
        <f>TabPreço!D8+TabPreço!E8</f>
        <v>8</v>
      </c>
      <c r="D8" s="42">
        <f>TabPreço!H8</f>
        <v>10.64</v>
      </c>
      <c r="E8" s="45">
        <v>35</v>
      </c>
      <c r="F8" s="35">
        <f t="shared" si="0"/>
        <v>372.40000000000003</v>
      </c>
      <c r="G8" s="36">
        <f t="shared" si="1"/>
        <v>92.40000000000002</v>
      </c>
      <c r="H8" s="40">
        <v>28</v>
      </c>
      <c r="I8" s="35">
        <f t="shared" si="2"/>
        <v>297.92</v>
      </c>
      <c r="J8" s="36">
        <f t="shared" si="3"/>
        <v>73.920000000000016</v>
      </c>
      <c r="K8" s="25">
        <v>42</v>
      </c>
      <c r="L8" s="35">
        <f t="shared" si="4"/>
        <v>446.88</v>
      </c>
      <c r="M8" s="36">
        <f t="shared" si="5"/>
        <v>110.88000000000002</v>
      </c>
      <c r="N8" s="20">
        <f t="shared" si="6"/>
        <v>105</v>
      </c>
      <c r="O8" s="21">
        <f t="shared" si="6"/>
        <v>1117.2</v>
      </c>
      <c r="P8" s="22">
        <f t="shared" si="7"/>
        <v>1.0929268862288498E-2</v>
      </c>
      <c r="Q8" s="23">
        <f t="shared" si="8"/>
        <v>277.20000000000005</v>
      </c>
      <c r="R8" s="24">
        <f t="shared" si="9"/>
        <v>1.1968820187150985E-2</v>
      </c>
    </row>
    <row r="9" spans="1:18" x14ac:dyDescent="0.25">
      <c r="A9" s="2" t="s">
        <v>13</v>
      </c>
      <c r="B9" t="s">
        <v>24</v>
      </c>
      <c r="C9" s="12">
        <f>TabPreço!D9+TabPreço!E9</f>
        <v>25.3</v>
      </c>
      <c r="D9" s="42">
        <f>TabPreço!H9</f>
        <v>34.155000000000001</v>
      </c>
      <c r="E9" s="45">
        <v>160</v>
      </c>
      <c r="F9" s="35">
        <f t="shared" si="0"/>
        <v>5464.8</v>
      </c>
      <c r="G9" s="36">
        <f t="shared" si="1"/>
        <v>1416.8000000000002</v>
      </c>
      <c r="H9" s="40">
        <v>132</v>
      </c>
      <c r="I9" s="35">
        <f t="shared" si="2"/>
        <v>4508.46</v>
      </c>
      <c r="J9" s="36">
        <f t="shared" si="3"/>
        <v>1168.8600000000001</v>
      </c>
      <c r="K9" s="25">
        <v>188</v>
      </c>
      <c r="L9" s="35">
        <f t="shared" si="4"/>
        <v>6421.14</v>
      </c>
      <c r="M9" s="36">
        <f t="shared" si="5"/>
        <v>1664.74</v>
      </c>
      <c r="N9" s="20">
        <f t="shared" si="6"/>
        <v>480</v>
      </c>
      <c r="O9" s="21">
        <f t="shared" si="6"/>
        <v>16394.400000000001</v>
      </c>
      <c r="P9" s="22">
        <f t="shared" si="7"/>
        <v>0.16038203136045701</v>
      </c>
      <c r="Q9" s="23">
        <f t="shared" si="8"/>
        <v>4250.4000000000005</v>
      </c>
      <c r="R9" s="24">
        <f t="shared" si="9"/>
        <v>0.18352190953631509</v>
      </c>
    </row>
    <row r="10" spans="1:18" x14ac:dyDescent="0.25">
      <c r="A10" s="2" t="s">
        <v>14</v>
      </c>
      <c r="B10" t="s">
        <v>14</v>
      </c>
      <c r="C10" s="12">
        <f>TabPreço!D10+TabPreço!E10</f>
        <v>26</v>
      </c>
      <c r="D10" s="42">
        <f>TabPreço!H10</f>
        <v>33.15</v>
      </c>
      <c r="E10" s="45">
        <v>84</v>
      </c>
      <c r="F10" s="35">
        <f t="shared" si="0"/>
        <v>2784.6</v>
      </c>
      <c r="G10" s="36">
        <f t="shared" si="1"/>
        <v>600.59999999999991</v>
      </c>
      <c r="H10" s="40">
        <v>105</v>
      </c>
      <c r="I10" s="35">
        <f t="shared" si="2"/>
        <v>3480.75</v>
      </c>
      <c r="J10" s="36">
        <f t="shared" si="3"/>
        <v>750.74999999999989</v>
      </c>
      <c r="K10" s="25">
        <v>92</v>
      </c>
      <c r="L10" s="35">
        <f t="shared" si="4"/>
        <v>3049.7999999999997</v>
      </c>
      <c r="M10" s="36">
        <f t="shared" si="5"/>
        <v>657.79999999999984</v>
      </c>
      <c r="N10" s="20">
        <f t="shared" si="6"/>
        <v>281</v>
      </c>
      <c r="O10" s="21">
        <f t="shared" si="6"/>
        <v>9315.15</v>
      </c>
      <c r="P10" s="22">
        <f t="shared" si="7"/>
        <v>9.1127621591968036E-2</v>
      </c>
      <c r="Q10" s="23">
        <f t="shared" si="8"/>
        <v>2009.1499999999996</v>
      </c>
      <c r="R10" s="24">
        <f t="shared" si="9"/>
        <v>8.6750198697743114E-2</v>
      </c>
    </row>
    <row r="11" spans="1:18" x14ac:dyDescent="0.25">
      <c r="A11" s="2" t="s">
        <v>15</v>
      </c>
      <c r="B11" t="s">
        <v>25</v>
      </c>
      <c r="C11" s="12">
        <f>TabPreço!D11+TabPreço!E11</f>
        <v>6</v>
      </c>
      <c r="D11" s="42">
        <f>TabPreço!H11</f>
        <v>7.26</v>
      </c>
      <c r="E11" s="45">
        <v>92</v>
      </c>
      <c r="F11" s="35">
        <f t="shared" si="0"/>
        <v>667.92</v>
      </c>
      <c r="G11" s="36">
        <f t="shared" si="1"/>
        <v>115.91999999999999</v>
      </c>
      <c r="H11" s="40">
        <v>65</v>
      </c>
      <c r="I11" s="35">
        <f t="shared" si="2"/>
        <v>471.9</v>
      </c>
      <c r="J11" s="36">
        <f t="shared" si="3"/>
        <v>81.899999999999991</v>
      </c>
      <c r="K11" s="25">
        <v>103</v>
      </c>
      <c r="L11" s="35">
        <f t="shared" si="4"/>
        <v>747.78</v>
      </c>
      <c r="M11" s="36">
        <f t="shared" si="5"/>
        <v>129.77999999999997</v>
      </c>
      <c r="N11" s="20">
        <f t="shared" si="6"/>
        <v>260</v>
      </c>
      <c r="O11" s="21">
        <f t="shared" si="6"/>
        <v>1887.6</v>
      </c>
      <c r="P11" s="22">
        <f t="shared" si="7"/>
        <v>1.84658860584101E-2</v>
      </c>
      <c r="Q11" s="23">
        <f t="shared" si="8"/>
        <v>327.59999999999997</v>
      </c>
      <c r="R11" s="24">
        <f t="shared" si="9"/>
        <v>1.4144969312087523E-2</v>
      </c>
    </row>
    <row r="12" spans="1:18" x14ac:dyDescent="0.25">
      <c r="A12" s="2" t="s">
        <v>16</v>
      </c>
      <c r="B12" t="s">
        <v>26</v>
      </c>
      <c r="C12" s="13">
        <f>TabPreço!D12+TabPreço!E12</f>
        <v>38</v>
      </c>
      <c r="D12" s="43">
        <f>TabPreço!H12</f>
        <v>49.4</v>
      </c>
      <c r="E12" s="45">
        <v>85</v>
      </c>
      <c r="F12" s="35">
        <f t="shared" si="0"/>
        <v>4199</v>
      </c>
      <c r="G12" s="36">
        <f t="shared" si="1"/>
        <v>968.99999999999989</v>
      </c>
      <c r="H12" s="40">
        <v>47</v>
      </c>
      <c r="I12" s="35">
        <f t="shared" si="2"/>
        <v>2321.7999999999997</v>
      </c>
      <c r="J12" s="36">
        <f t="shared" si="3"/>
        <v>535.79999999999995</v>
      </c>
      <c r="K12" s="25">
        <v>36</v>
      </c>
      <c r="L12" s="35">
        <f t="shared" si="4"/>
        <v>1778.3999999999999</v>
      </c>
      <c r="M12" s="36">
        <f t="shared" si="5"/>
        <v>410.4</v>
      </c>
      <c r="N12" s="20">
        <f t="shared" si="6"/>
        <v>168</v>
      </c>
      <c r="O12" s="21">
        <f t="shared" si="6"/>
        <v>8299.1999999999989</v>
      </c>
      <c r="P12" s="22">
        <f t="shared" si="7"/>
        <v>8.1188854405571678E-2</v>
      </c>
      <c r="Q12" s="23">
        <f t="shared" si="8"/>
        <v>1915.1999999999998</v>
      </c>
      <c r="R12" s="24">
        <f t="shared" si="9"/>
        <v>8.2693666747588601E-2</v>
      </c>
    </row>
    <row r="13" spans="1:18" x14ac:dyDescent="0.25">
      <c r="A13" s="2" t="s">
        <v>41</v>
      </c>
      <c r="E13" s="25"/>
      <c r="F13" s="21">
        <f>SUM(F4:F12)</f>
        <v>40038.737000000001</v>
      </c>
      <c r="G13" s="37">
        <f>SUM(G4:G12)</f>
        <v>9074.6370000000006</v>
      </c>
      <c r="H13" s="25"/>
      <c r="I13" s="21">
        <f>SUM(I4:I12)</f>
        <v>31259.119999999995</v>
      </c>
      <c r="J13" s="37">
        <f>SUM(J4:J12)</f>
        <v>7079.5199999999995</v>
      </c>
      <c r="K13" s="25"/>
      <c r="L13" s="21">
        <f>SUM(L4:L12)</f>
        <v>30923.070500000002</v>
      </c>
      <c r="M13" s="37">
        <f>SUM(M4:M12)</f>
        <v>7006.0204999999987</v>
      </c>
      <c r="N13" s="25"/>
      <c r="O13" s="21">
        <f>SUM(O4:O12)</f>
        <v>102220.92750000001</v>
      </c>
      <c r="P13" s="22">
        <f>SUM(P4:P12)</f>
        <v>1.0000000000000002</v>
      </c>
      <c r="Q13" s="21">
        <f>SUM(Q4:Q12)</f>
        <v>23160.177500000002</v>
      </c>
      <c r="R13" s="24">
        <f>SUM(R4:R12)</f>
        <v>0.99999999999999989</v>
      </c>
    </row>
    <row r="14" spans="1:18" x14ac:dyDescent="0.25">
      <c r="A14" s="2" t="s">
        <v>42</v>
      </c>
      <c r="B14" s="3"/>
      <c r="E14" s="25"/>
      <c r="F14" s="26"/>
      <c r="G14" s="27">
        <v>3000</v>
      </c>
      <c r="H14" s="25"/>
      <c r="I14" s="26"/>
      <c r="J14" s="27">
        <v>2700</v>
      </c>
      <c r="K14" s="25"/>
      <c r="L14" s="26"/>
      <c r="M14" s="27">
        <v>2150</v>
      </c>
      <c r="N14" s="25"/>
      <c r="O14" s="26"/>
      <c r="P14" s="26"/>
      <c r="Q14" s="26">
        <f>G14+J14+M14</f>
        <v>7850</v>
      </c>
      <c r="R14" s="27"/>
    </row>
    <row r="15" spans="1:18" x14ac:dyDescent="0.25">
      <c r="A15" s="2" t="s">
        <v>43</v>
      </c>
      <c r="B15" s="14">
        <v>0.06</v>
      </c>
      <c r="E15" s="25"/>
      <c r="F15" s="26"/>
      <c r="G15" s="37">
        <f>$B15*F13</f>
        <v>2402.32422</v>
      </c>
      <c r="H15" s="25"/>
      <c r="I15" s="26"/>
      <c r="J15" s="37">
        <f>$B15*I13</f>
        <v>1875.5471999999997</v>
      </c>
      <c r="K15" s="25"/>
      <c r="L15" s="26"/>
      <c r="M15" s="37">
        <f>$B15*L13</f>
        <v>1855.3842300000001</v>
      </c>
      <c r="N15" s="25"/>
      <c r="O15" s="26"/>
      <c r="P15" s="26"/>
      <c r="Q15" s="28">
        <f>G15+J15+M15</f>
        <v>6133.2556499999992</v>
      </c>
      <c r="R15" s="27"/>
    </row>
    <row r="16" spans="1:18" x14ac:dyDescent="0.25">
      <c r="A16" s="2" t="s">
        <v>44</v>
      </c>
      <c r="E16" s="25"/>
      <c r="F16" s="26"/>
      <c r="G16" s="37">
        <f>G13-G14-G15</f>
        <v>3672.3127800000007</v>
      </c>
      <c r="H16" s="25"/>
      <c r="I16" s="26"/>
      <c r="J16" s="37">
        <f>J13-J14-J15</f>
        <v>2503.9727999999996</v>
      </c>
      <c r="K16" s="25"/>
      <c r="L16" s="26"/>
      <c r="M16" s="37">
        <f>M13-M14-M15</f>
        <v>3000.6362699999986</v>
      </c>
      <c r="N16" s="25"/>
      <c r="O16" s="26"/>
      <c r="P16" s="26"/>
      <c r="Q16" s="28">
        <f>G16+J16+M16</f>
        <v>9176.9218499999988</v>
      </c>
      <c r="R16" s="27"/>
    </row>
    <row r="17" spans="1:18" x14ac:dyDescent="0.25">
      <c r="A17" s="2" t="s">
        <v>45</v>
      </c>
      <c r="E17" s="46"/>
      <c r="F17" s="30">
        <f>F13/$O13</f>
        <v>0.39168825776893873</v>
      </c>
      <c r="G17" s="38">
        <f>G16/$Q16</f>
        <v>0.40016825249525267</v>
      </c>
      <c r="H17" s="29"/>
      <c r="I17" s="30">
        <f>I13/$O13</f>
        <v>0.30579961231519831</v>
      </c>
      <c r="J17" s="38">
        <f>J16/$Q16</f>
        <v>0.27285541284194326</v>
      </c>
      <c r="K17" s="29"/>
      <c r="L17" s="30">
        <f>L13/$O13</f>
        <v>0.30251212991586285</v>
      </c>
      <c r="M17" s="38">
        <f>M16/$Q16</f>
        <v>0.32697633466280407</v>
      </c>
      <c r="N17" s="29"/>
      <c r="O17" s="30">
        <f>O13/$O13</f>
        <v>1</v>
      </c>
      <c r="P17" s="30"/>
      <c r="Q17" s="30">
        <f>Q16/$Q16</f>
        <v>1</v>
      </c>
      <c r="R17" s="31"/>
    </row>
    <row r="19" spans="1:18" hidden="1" x14ac:dyDescent="0.25"/>
    <row r="20" spans="1:18" hidden="1" x14ac:dyDescent="0.25"/>
    <row r="21" spans="1:18" hidden="1" x14ac:dyDescent="0.25"/>
    <row r="22" spans="1:18" hidden="1" x14ac:dyDescent="0.25"/>
    <row r="23" spans="1:18" hidden="1" x14ac:dyDescent="0.25"/>
    <row r="24" spans="1:18" hidden="1" x14ac:dyDescent="0.25"/>
    <row r="25" spans="1:18" hidden="1" x14ac:dyDescent="0.25"/>
    <row r="26" spans="1:18" hidden="1" x14ac:dyDescent="0.25"/>
    <row r="27" spans="1:18" hidden="1" x14ac:dyDescent="0.25"/>
    <row r="28" spans="1:18" hidden="1" x14ac:dyDescent="0.25"/>
    <row r="29" spans="1:18" hidden="1" x14ac:dyDescent="0.25"/>
    <row r="30" spans="1:18" hidden="1" x14ac:dyDescent="0.25"/>
    <row r="31" spans="1:18" hidden="1" x14ac:dyDescent="0.25"/>
    <row r="32" spans="1:18" hidden="1" x14ac:dyDescent="0.25"/>
    <row r="33" spans="1:4" hidden="1" x14ac:dyDescent="0.25"/>
    <row r="34" spans="1:4" hidden="1" x14ac:dyDescent="0.25"/>
    <row r="35" spans="1:4" hidden="1" x14ac:dyDescent="0.25"/>
    <row r="36" spans="1:4" hidden="1" x14ac:dyDescent="0.25"/>
    <row r="37" spans="1:4" hidden="1" x14ac:dyDescent="0.25"/>
    <row r="38" spans="1:4" hidden="1" x14ac:dyDescent="0.25"/>
    <row r="39" spans="1:4" hidden="1" x14ac:dyDescent="0.25"/>
    <row r="41" spans="1:4" x14ac:dyDescent="0.25">
      <c r="A41" s="51" t="s">
        <v>48</v>
      </c>
      <c r="B41" s="52" t="str">
        <f>E2</f>
        <v>Iguatemi</v>
      </c>
      <c r="C41" s="52" t="str">
        <f>H2</f>
        <v>Morumbi</v>
      </c>
      <c r="D41" s="53" t="str">
        <f>K2</f>
        <v>Paulista</v>
      </c>
    </row>
    <row r="42" spans="1:4" x14ac:dyDescent="0.25">
      <c r="A42" s="56" t="s">
        <v>31</v>
      </c>
      <c r="B42" s="21">
        <f>F13-G16</f>
        <v>36366.424220000001</v>
      </c>
      <c r="C42" s="21">
        <f>I13-J16</f>
        <v>28755.147199999996</v>
      </c>
      <c r="D42" s="37">
        <f>L13-M16</f>
        <v>27922.434230000003</v>
      </c>
    </row>
    <row r="43" spans="1:4" x14ac:dyDescent="0.25">
      <c r="A43" s="25" t="str">
        <f>Q3</f>
        <v>Lucro</v>
      </c>
      <c r="B43" s="21">
        <f>G16</f>
        <v>3672.3127800000007</v>
      </c>
      <c r="C43" s="21">
        <f>J16</f>
        <v>2503.9727999999996</v>
      </c>
      <c r="D43" s="37">
        <f>M16</f>
        <v>3000.6362699999986</v>
      </c>
    </row>
    <row r="44" spans="1:4" x14ac:dyDescent="0.25">
      <c r="A44" s="46" t="str">
        <f>I3</f>
        <v>Receita</v>
      </c>
      <c r="B44" s="54">
        <f>F13</f>
        <v>40038.737000000001</v>
      </c>
      <c r="C44" s="54">
        <f>I13</f>
        <v>31259.119999999995</v>
      </c>
      <c r="D44" s="55">
        <f>L13</f>
        <v>30923.070500000002</v>
      </c>
    </row>
  </sheetData>
  <mergeCells count="6">
    <mergeCell ref="N2:R2"/>
    <mergeCell ref="A1:H1"/>
    <mergeCell ref="C2:D2"/>
    <mergeCell ref="E2:G2"/>
    <mergeCell ref="H2:J2"/>
    <mergeCell ref="K2:M2"/>
  </mergeCells>
  <pageMargins left="0.44" right="0.38" top="0.65" bottom="0.54" header="0.49212598499999999" footer="0.33"/>
  <pageSetup paperSize="9" scale="83" orientation="landscape" horizontalDpi="300" verticalDpi="300" r:id="rId1"/>
  <headerFooter alignWithMargins="0">
    <oddFooter>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06_20</vt:lpstr>
      <vt:lpstr>TabPreço</vt:lpstr>
      <vt:lpstr>Resumo</vt:lpstr>
      <vt:lpstr>TabPreço (Fórmulas)</vt:lpstr>
      <vt:lpstr>Resumo (Fórmulas)</vt:lpstr>
      <vt:lpstr>'TabPreço (Fórmulas)'!Custo___do_frete</vt:lpstr>
      <vt:lpstr>Custo___do_frete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2009-07-23T23:54:36Z</cp:lastPrinted>
  <dcterms:created xsi:type="dcterms:W3CDTF">1998-06-13T00:01:22Z</dcterms:created>
  <dcterms:modified xsi:type="dcterms:W3CDTF">2014-01-23T21:59:27Z</dcterms:modified>
</cp:coreProperties>
</file>