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revis.vendas" sheetId="1" r:id="rId1"/>
    <sheet name="Projeç.trimestral" sheetId="2" r:id="rId2"/>
    <sheet name="Plan3" sheetId="3" r:id="rId3"/>
  </sheets>
  <definedNames>
    <definedName name="CMV" localSheetId="1">Projeç.trimestral!$B$6:$L$6</definedName>
    <definedName name="CMV">Previs.vendas!$D$3:$D$9</definedName>
    <definedName name="Custo_unit">Previs.vendas!$B$3:$B$9</definedName>
    <definedName name="Desp.administrat.">Projeç.trimestral!$B$9:$L$9</definedName>
    <definedName name="Desp.comerciais">Projeç.trimestral!$B$8:$L$8</definedName>
    <definedName name="Desp.financeiras">Projeç.trimestral!$B$10:$L$10</definedName>
    <definedName name="H_DESP_ADM">Projeç.trimestral!$B$9</definedName>
    <definedName name="H_DESP_COM">Projeç.trimestral!$B$8</definedName>
    <definedName name="H_DESP_FIN">Projeç.trimestral!$B$10</definedName>
    <definedName name="H_IMP_RENDA">Projeç.trimestral!$B$17</definedName>
    <definedName name="H_IND_TRAB">Projeç.trimestral!$B$11</definedName>
    <definedName name="H_OUTS_DESP">Projeç.trimestral!$B$12</definedName>
    <definedName name="H_OUTS_REC">Projeç.trimestral!$B$15</definedName>
    <definedName name="H_REC_FIN">Projeç.trimestral!$B$13</definedName>
    <definedName name="Imp.Renda">Projeç.trimestral!$B$17:$L$17</definedName>
    <definedName name="Indeniz.trabalh.">Projeç.trimestral!$B$11:$L$11</definedName>
    <definedName name="Lucro">Previs.vendas!$G$3:$G$9</definedName>
    <definedName name="Lucro_bruto">Projeç.trimestral!$B$7:$L$7</definedName>
    <definedName name="Lucro_líquido">Projeç.trimestral!$B$18:$L$18</definedName>
    <definedName name="Lucro_operacional">Projeç.trimestral!$B$14:$L$14</definedName>
    <definedName name="Lucro_tributável">Projeç.trimestral!$B$16:$L$16</definedName>
    <definedName name="Margem">Previs.vendas!$B$12</definedName>
    <definedName name="Outras_despesas">Projeç.trimestral!$B$12:$L$12</definedName>
    <definedName name="Outras_receitas">Projeç.trimestral!$B$15:$L$15</definedName>
    <definedName name="Part.">Previs.vendas!$H$3:$H$9</definedName>
    <definedName name="Preço_unit">Previs.vendas!$E$3:$E$9</definedName>
    <definedName name="Rec.financeiras">Projeç.trimestral!$B$13:$L$13</definedName>
    <definedName name="Receita" localSheetId="1">Projeç.trimestral!$B$5:$L$5</definedName>
    <definedName name="Receita">Previs.vendas!$F$3:$F$9</definedName>
    <definedName name="Total">Previs.vendas!$G$10</definedName>
    <definedName name="Variacao">Projeç.trimestral!$D$4:$K$4</definedName>
    <definedName name="Volume">Previs.vendas!$C$3:$C$9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L15" i="2" s="1"/>
  <c r="E12" i="2"/>
  <c r="F12" i="2"/>
  <c r="G12" i="2"/>
  <c r="H12" i="2"/>
  <c r="I12" i="2"/>
  <c r="J12" i="2"/>
  <c r="K12" i="2"/>
  <c r="D12" i="2" l="1"/>
  <c r="L12" i="2" s="1"/>
  <c r="C12" i="2" l="1"/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B6" i="2" s="1"/>
  <c r="C6" i="2" s="1"/>
  <c r="D6" i="2" s="1"/>
  <c r="E6" i="2" l="1"/>
  <c r="F6" i="2" s="1"/>
  <c r="G6" i="2" s="1"/>
  <c r="H6" i="2" s="1"/>
  <c r="I6" i="2" s="1"/>
  <c r="J6" i="2" s="1"/>
  <c r="K6" i="2" s="1"/>
  <c r="G9" i="1"/>
  <c r="G8" i="1"/>
  <c r="G7" i="1"/>
  <c r="G6" i="1"/>
  <c r="G5" i="1"/>
  <c r="G4" i="1"/>
  <c r="G3" i="1"/>
  <c r="F10" i="1"/>
  <c r="L6" i="2" l="1"/>
  <c r="B5" i="2"/>
  <c r="C5" i="2" s="1"/>
  <c r="G10" i="1"/>
  <c r="H3" i="1" s="1"/>
  <c r="D5" i="2" l="1"/>
  <c r="C9" i="2"/>
  <c r="C13" i="2"/>
  <c r="C7" i="2"/>
  <c r="C8" i="2"/>
  <c r="C10" i="2"/>
  <c r="E5" i="2"/>
  <c r="D11" i="2"/>
  <c r="D7" i="2"/>
  <c r="D8" i="2"/>
  <c r="D13" i="2"/>
  <c r="D9" i="2"/>
  <c r="D10" i="2"/>
  <c r="C14" i="2"/>
  <c r="C16" i="2" s="1"/>
  <c r="C17" i="2" s="1"/>
  <c r="C18" i="2" s="1"/>
  <c r="H8" i="1"/>
  <c r="H6" i="1"/>
  <c r="H4" i="1"/>
  <c r="H9" i="1"/>
  <c r="H7" i="1"/>
  <c r="H5" i="1"/>
  <c r="F5" i="2" l="1"/>
  <c r="E9" i="2"/>
  <c r="E10" i="2"/>
  <c r="E7" i="2"/>
  <c r="E8" i="2"/>
  <c r="E13" i="2"/>
  <c r="D14" i="2"/>
  <c r="D16" i="2" l="1"/>
  <c r="F9" i="2"/>
  <c r="F13" i="2"/>
  <c r="G5" i="2"/>
  <c r="F8" i="2"/>
  <c r="F7" i="2"/>
  <c r="F10" i="2"/>
  <c r="E14" i="2"/>
  <c r="E16" i="2" s="1"/>
  <c r="E17" i="2" s="1"/>
  <c r="E18" i="2" s="1"/>
  <c r="D17" i="2" l="1"/>
  <c r="F14" i="2"/>
  <c r="F16" i="2" s="1"/>
  <c r="F17" i="2" s="1"/>
  <c r="F18" i="2" s="1"/>
  <c r="H5" i="2"/>
  <c r="G7" i="2"/>
  <c r="G13" i="2"/>
  <c r="G10" i="2"/>
  <c r="G8" i="2"/>
  <c r="G9" i="2"/>
  <c r="D18" i="2" l="1"/>
  <c r="H7" i="2"/>
  <c r="H10" i="2"/>
  <c r="H8" i="2"/>
  <c r="H11" i="2"/>
  <c r="L11" i="2" s="1"/>
  <c r="I5" i="2"/>
  <c r="H9" i="2"/>
  <c r="H13" i="2"/>
  <c r="G14" i="2"/>
  <c r="G16" i="2" l="1"/>
  <c r="I13" i="2"/>
  <c r="J5" i="2"/>
  <c r="I7" i="2"/>
  <c r="I8" i="2"/>
  <c r="I9" i="2"/>
  <c r="I10" i="2"/>
  <c r="H14" i="2"/>
  <c r="H16" i="2" s="1"/>
  <c r="H17" i="2" s="1"/>
  <c r="H18" i="2" s="1"/>
  <c r="G17" i="2" l="1"/>
  <c r="J8" i="2"/>
  <c r="J7" i="2"/>
  <c r="J10" i="2"/>
  <c r="J9" i="2"/>
  <c r="J13" i="2"/>
  <c r="K5" i="2"/>
  <c r="L5" i="2" s="1"/>
  <c r="I14" i="2"/>
  <c r="I16" i="2" s="1"/>
  <c r="I17" i="2" s="1"/>
  <c r="I18" i="2" s="1"/>
  <c r="G18" i="2" l="1"/>
  <c r="K10" i="2"/>
  <c r="L10" i="2" s="1"/>
  <c r="K8" i="2"/>
  <c r="L8" i="2" s="1"/>
  <c r="K9" i="2"/>
  <c r="L9" i="2" s="1"/>
  <c r="K7" i="2"/>
  <c r="L7" i="2" s="1"/>
  <c r="K13" i="2"/>
  <c r="L13" i="2" s="1"/>
  <c r="J14" i="2"/>
  <c r="J16" i="2" s="1"/>
  <c r="K14" i="2" l="1"/>
  <c r="J17" i="2"/>
  <c r="K16" i="2" l="1"/>
  <c r="L14" i="2"/>
  <c r="J18" i="2"/>
  <c r="K17" i="2" l="1"/>
  <c r="L16" i="2"/>
  <c r="K18" i="2" l="1"/>
  <c r="L18" i="2" s="1"/>
  <c r="L17" i="2"/>
</calcChain>
</file>

<file path=xl/comments1.xml><?xml version="1.0" encoding="utf-8"?>
<comments xmlns="http://schemas.openxmlformats.org/spreadsheetml/2006/main">
  <authors>
    <author>Meirelles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Meirelles:</t>
        </r>
        <r>
          <rPr>
            <sz val="9"/>
            <color indexed="81"/>
            <rFont val="Tahoma"/>
            <family val="2"/>
          </rPr>
          <t xml:space="preserve">
Valor previsto para 1º trim. De cada ano como indenização. % da Receita</t>
        </r>
      </text>
    </comment>
  </commentList>
</comments>
</file>

<file path=xl/sharedStrings.xml><?xml version="1.0" encoding="utf-8"?>
<sst xmlns="http://schemas.openxmlformats.org/spreadsheetml/2006/main" count="47" uniqueCount="39">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</sst>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#,##0_ ;\-#,##0\ "/>
  </numFmts>
  <fonts count="9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4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1" fillId="0" borderId="0" xfId="0" applyFont="1" applyFill="1" applyBorder="1" applyAlignment="1">
      <alignment horizontal="center" vertical="center"/>
    </xf>
    <xf numFmtId="4" fontId="2" fillId="0" borderId="0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0" xfId="0" applyFont="1" applyFill="1" applyBorder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35" t="s">
        <v>9</v>
      </c>
      <c r="B1" s="36"/>
      <c r="C1" s="36"/>
      <c r="D1" s="36"/>
      <c r="E1" s="36"/>
      <c r="F1" s="36"/>
      <c r="G1" s="36"/>
      <c r="H1" s="36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332.8</v>
      </c>
      <c r="F3" s="7">
        <f t="shared" ref="F3:F9" si="2">Preço_unit*Volume</f>
        <v>19968</v>
      </c>
      <c r="G3" s="7">
        <f t="shared" ref="G3:G9" si="3">Receita-CMV</f>
        <v>4368</v>
      </c>
      <c r="H3" s="16">
        <f t="shared" ref="H3:H9" si="4">Lucro/Total</f>
        <v>0.18045112781954886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409.6</v>
      </c>
      <c r="F4" s="6">
        <f t="shared" si="2"/>
        <v>18432</v>
      </c>
      <c r="G4" s="6">
        <f t="shared" si="3"/>
        <v>4032</v>
      </c>
      <c r="H4" s="18">
        <f t="shared" si="4"/>
        <v>0.16657027183342973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768</v>
      </c>
      <c r="F5" s="6">
        <f t="shared" si="2"/>
        <v>23040</v>
      </c>
      <c r="G5" s="6">
        <f t="shared" si="3"/>
        <v>5040</v>
      </c>
      <c r="H5" s="18">
        <f t="shared" si="4"/>
        <v>0.20821283979178715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870.4</v>
      </c>
      <c r="F6" s="6">
        <f t="shared" si="2"/>
        <v>17408</v>
      </c>
      <c r="G6" s="6">
        <f t="shared" si="3"/>
        <v>3808</v>
      </c>
      <c r="H6" s="18">
        <f t="shared" si="4"/>
        <v>0.15731636784268363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256</v>
      </c>
      <c r="F7" s="6">
        <f t="shared" si="2"/>
        <v>10240</v>
      </c>
      <c r="G7" s="6">
        <f t="shared" si="3"/>
        <v>2240</v>
      </c>
      <c r="H7" s="18">
        <f t="shared" si="4"/>
        <v>9.2539039907460957E-2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396.8</v>
      </c>
      <c r="F8" s="6">
        <f t="shared" si="2"/>
        <v>13888</v>
      </c>
      <c r="G8" s="6">
        <f t="shared" si="3"/>
        <v>3038</v>
      </c>
      <c r="H8" s="18">
        <f t="shared" si="4"/>
        <v>0.12550607287449392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512</v>
      </c>
      <c r="F9" s="10">
        <f t="shared" si="2"/>
        <v>7680</v>
      </c>
      <c r="G9" s="10">
        <f t="shared" si="3"/>
        <v>1680</v>
      </c>
      <c r="H9" s="21">
        <f t="shared" si="4"/>
        <v>6.9404279930595725E-2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110656</v>
      </c>
      <c r="G10" s="24">
        <f>SUM(Lucro)</f>
        <v>24206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0.28000000000000003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abSelected="1" zoomScale="70" workbookViewId="0">
      <selection activeCell="A11" sqref="A11"/>
    </sheetView>
  </sheetViews>
  <sheetFormatPr defaultRowHeight="15" x14ac:dyDescent="0.25"/>
  <cols>
    <col min="1" max="1" width="15.81640625" bestFit="1" customWidth="1"/>
    <col min="2" max="2" width="10.08984375" bestFit="1" customWidth="1"/>
    <col min="3" max="3" width="9.1796875" bestFit="1" customWidth="1"/>
    <col min="4" max="4" width="8.90625" bestFit="1" customWidth="1"/>
  </cols>
  <sheetData>
    <row r="1" spans="1:12" ht="27.6" customHeight="1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6" x14ac:dyDescent="0.25">
      <c r="C2" s="30" t="s">
        <v>23</v>
      </c>
      <c r="D2" s="37" t="s">
        <v>24</v>
      </c>
      <c r="E2" s="37"/>
      <c r="F2" s="37"/>
      <c r="G2" s="37"/>
      <c r="H2" s="37" t="s">
        <v>25</v>
      </c>
      <c r="I2" s="37"/>
      <c r="J2" s="37"/>
      <c r="K2" s="37"/>
    </row>
    <row r="3" spans="1:12" x14ac:dyDescent="0.25">
      <c r="C3" s="31" t="s">
        <v>26</v>
      </c>
      <c r="D3" s="31" t="s">
        <v>27</v>
      </c>
      <c r="E3" s="31" t="s">
        <v>28</v>
      </c>
      <c r="F3" s="31" t="s">
        <v>29</v>
      </c>
      <c r="G3" s="31" t="s">
        <v>26</v>
      </c>
      <c r="H3" s="31" t="s">
        <v>27</v>
      </c>
      <c r="I3" s="31" t="s">
        <v>28</v>
      </c>
      <c r="J3" s="31" t="s">
        <v>29</v>
      </c>
      <c r="K3" s="31" t="s">
        <v>26</v>
      </c>
    </row>
    <row r="4" spans="1:12" ht="15.6" x14ac:dyDescent="0.3">
      <c r="B4" s="2" t="s">
        <v>31</v>
      </c>
      <c r="D4" s="33">
        <v>-0.01</v>
      </c>
      <c r="E4" s="33">
        <v>0.02</v>
      </c>
      <c r="F4" s="33">
        <v>0.02</v>
      </c>
      <c r="G4" s="33">
        <v>0.03</v>
      </c>
      <c r="H4" s="33">
        <v>0.01</v>
      </c>
      <c r="I4" s="33">
        <v>0.01</v>
      </c>
      <c r="J4" s="33">
        <v>0.03</v>
      </c>
      <c r="K4" s="33">
        <v>0.04</v>
      </c>
      <c r="L4" s="2" t="s">
        <v>7</v>
      </c>
    </row>
    <row r="5" spans="1:12" x14ac:dyDescent="0.25">
      <c r="A5" t="s">
        <v>4</v>
      </c>
      <c r="B5" s="32">
        <f>Previs.vendas!F10</f>
        <v>110656</v>
      </c>
      <c r="C5" s="34">
        <f>B5</f>
        <v>110656</v>
      </c>
      <c r="D5" s="34">
        <f t="shared" ref="D5:K6" si="0">C5*(1+Variacao)</f>
        <v>109549.44</v>
      </c>
      <c r="E5" s="34">
        <f t="shared" si="0"/>
        <v>111740.42880000001</v>
      </c>
      <c r="F5" s="34">
        <f t="shared" si="0"/>
        <v>113975.237376</v>
      </c>
      <c r="G5" s="34">
        <f t="shared" si="0"/>
        <v>117394.49449728001</v>
      </c>
      <c r="H5" s="34">
        <f t="shared" si="0"/>
        <v>118568.43944225281</v>
      </c>
      <c r="I5" s="34">
        <f t="shared" si="0"/>
        <v>119754.12383667534</v>
      </c>
      <c r="J5" s="34">
        <f t="shared" si="0"/>
        <v>123346.7475517756</v>
      </c>
      <c r="K5" s="34">
        <f t="shared" si="0"/>
        <v>128280.61745384663</v>
      </c>
      <c r="L5" s="34">
        <f>SUM(D5:K5)</f>
        <v>942609.52895783028</v>
      </c>
    </row>
    <row r="6" spans="1:12" x14ac:dyDescent="0.25">
      <c r="A6" t="s">
        <v>2</v>
      </c>
      <c r="B6" s="32">
        <f>Previs.vendas!D10</f>
        <v>86450</v>
      </c>
      <c r="C6" s="34">
        <f>B6</f>
        <v>86450</v>
      </c>
      <c r="D6" s="34">
        <f t="shared" si="0"/>
        <v>85585.5</v>
      </c>
      <c r="E6" s="34">
        <f t="shared" si="0"/>
        <v>87297.21</v>
      </c>
      <c r="F6" s="34">
        <f t="shared" si="0"/>
        <v>89043.154200000004</v>
      </c>
      <c r="G6" s="34">
        <f t="shared" si="0"/>
        <v>91714.448826000007</v>
      </c>
      <c r="H6" s="34">
        <f t="shared" si="0"/>
        <v>92631.593314260012</v>
      </c>
      <c r="I6" s="34">
        <f t="shared" si="0"/>
        <v>93557.909247402611</v>
      </c>
      <c r="J6" s="34">
        <f t="shared" si="0"/>
        <v>96364.646524824697</v>
      </c>
      <c r="K6" s="34">
        <f t="shared" si="0"/>
        <v>100219.23238581768</v>
      </c>
      <c r="L6" s="34">
        <f t="shared" ref="L6:L18" si="1">SUM(D6:K6)</f>
        <v>736413.69449830498</v>
      </c>
    </row>
    <row r="7" spans="1:12" x14ac:dyDescent="0.25">
      <c r="A7" t="s">
        <v>11</v>
      </c>
      <c r="B7" s="32"/>
      <c r="C7" s="34">
        <f t="shared" ref="C7:K7" si="2">Receita-CMV</f>
        <v>24206</v>
      </c>
      <c r="D7" s="34">
        <f t="shared" si="2"/>
        <v>23963.940000000002</v>
      </c>
      <c r="E7" s="34">
        <f t="shared" si="2"/>
        <v>24443.218800000002</v>
      </c>
      <c r="F7" s="34">
        <f t="shared" si="2"/>
        <v>24932.083176</v>
      </c>
      <c r="G7" s="34">
        <f t="shared" si="2"/>
        <v>25680.045671280008</v>
      </c>
      <c r="H7" s="34">
        <f t="shared" si="2"/>
        <v>25936.846127992801</v>
      </c>
      <c r="I7" s="34">
        <f t="shared" si="2"/>
        <v>26196.214589272728</v>
      </c>
      <c r="J7" s="34">
        <f t="shared" si="2"/>
        <v>26982.101026950899</v>
      </c>
      <c r="K7" s="34">
        <f t="shared" si="2"/>
        <v>28061.385068028947</v>
      </c>
      <c r="L7" s="34">
        <f t="shared" si="1"/>
        <v>206195.83445952542</v>
      </c>
    </row>
    <row r="8" spans="1:12" x14ac:dyDescent="0.25">
      <c r="A8" t="s">
        <v>12</v>
      </c>
      <c r="B8" s="33">
        <v>6.5000000000000002E-2</v>
      </c>
      <c r="C8" s="34">
        <f>Projeç.trimestral!Receita*H_DESP_COM</f>
        <v>7192.64</v>
      </c>
      <c r="D8" s="34">
        <f>Projeç.trimestral!Receita*H_DESP_COM</f>
        <v>7120.7136</v>
      </c>
      <c r="E8" s="34">
        <f>Projeç.trimestral!Receita*H_DESP_COM</f>
        <v>7263.1278720000009</v>
      </c>
      <c r="F8" s="34">
        <f>Projeç.trimestral!Receita*H_DESP_COM</f>
        <v>7408.3904294400008</v>
      </c>
      <c r="G8" s="34">
        <f>Projeç.trimestral!Receita*H_DESP_COM</f>
        <v>7630.6421423232014</v>
      </c>
      <c r="H8" s="34">
        <f>Projeç.trimestral!Receita*H_DESP_COM</f>
        <v>7706.9485637464331</v>
      </c>
      <c r="I8" s="34">
        <f>Projeç.trimestral!Receita*H_DESP_COM</f>
        <v>7784.0180493838971</v>
      </c>
      <c r="J8" s="34">
        <f>Projeç.trimestral!Receita*H_DESP_COM</f>
        <v>8017.5385908654143</v>
      </c>
      <c r="K8" s="34">
        <f>Projeç.trimestral!Receita*H_DESP_COM</f>
        <v>8338.2401345000308</v>
      </c>
      <c r="L8" s="34">
        <f t="shared" si="1"/>
        <v>61269.619382258985</v>
      </c>
    </row>
    <row r="9" spans="1:12" x14ac:dyDescent="0.25">
      <c r="A9" t="s">
        <v>13</v>
      </c>
      <c r="B9" s="33">
        <v>4.4999999999999998E-2</v>
      </c>
      <c r="C9" s="34">
        <f>Projeç.trimestral!Receita*H_DESP_ADM</f>
        <v>4979.5199999999995</v>
      </c>
      <c r="D9" s="34">
        <f>Projeç.trimestral!Receita*H_DESP_ADM</f>
        <v>4929.7248</v>
      </c>
      <c r="E9" s="34">
        <f>Projeç.trimestral!Receita*H_DESP_ADM</f>
        <v>5028.3192960000006</v>
      </c>
      <c r="F9" s="34">
        <f>Projeç.trimestral!Receita*H_DESP_ADM</f>
        <v>5128.88568192</v>
      </c>
      <c r="G9" s="34">
        <f>Projeç.trimestral!Receita*H_DESP_ADM</f>
        <v>5282.7522523776006</v>
      </c>
      <c r="H9" s="34">
        <f>Projeç.trimestral!Receita*H_DESP_ADM</f>
        <v>5335.5797749013764</v>
      </c>
      <c r="I9" s="34">
        <f>Projeç.trimestral!Receita*H_DESP_ADM</f>
        <v>5388.93557265039</v>
      </c>
      <c r="J9" s="34">
        <f>Projeç.trimestral!Receita*H_DESP_ADM</f>
        <v>5550.603639829902</v>
      </c>
      <c r="K9" s="34">
        <f>Projeç.trimestral!Receita*H_DESP_ADM</f>
        <v>5772.6277854230984</v>
      </c>
      <c r="L9" s="34">
        <f t="shared" si="1"/>
        <v>42417.428803102375</v>
      </c>
    </row>
    <row r="10" spans="1:12" x14ac:dyDescent="0.25">
      <c r="A10" t="s">
        <v>14</v>
      </c>
      <c r="B10" s="33">
        <v>2.1999999999999999E-2</v>
      </c>
      <c r="C10" s="34">
        <f>Projeç.trimestral!Receita*H_DESP_FIN</f>
        <v>2434.4319999999998</v>
      </c>
      <c r="D10" s="34">
        <f>Projeç.trimestral!Receita*H_DESP_FIN</f>
        <v>2410.0876800000001</v>
      </c>
      <c r="E10" s="34">
        <f>Projeç.trimestral!Receita*H_DESP_FIN</f>
        <v>2458.2894335999999</v>
      </c>
      <c r="F10" s="34">
        <f>Projeç.trimestral!Receita*H_DESP_FIN</f>
        <v>2507.4552222719999</v>
      </c>
      <c r="G10" s="34">
        <f>Projeç.trimestral!Receita*H_DESP_FIN</f>
        <v>2582.6788789401603</v>
      </c>
      <c r="H10" s="34">
        <f>Projeç.trimestral!Receita*H_DESP_FIN</f>
        <v>2608.5056677295615</v>
      </c>
      <c r="I10" s="34">
        <f>Projeç.trimestral!Receita*H_DESP_FIN</f>
        <v>2634.5907244068571</v>
      </c>
      <c r="J10" s="34">
        <f>Projeç.trimestral!Receita*H_DESP_FIN</f>
        <v>2713.6284461390628</v>
      </c>
      <c r="K10" s="34">
        <f>Projeç.trimestral!Receita*H_DESP_FIN</f>
        <v>2822.1735839846256</v>
      </c>
      <c r="L10" s="34">
        <f t="shared" si="1"/>
        <v>20737.409637072265</v>
      </c>
    </row>
    <row r="11" spans="1:12" x14ac:dyDescent="0.25">
      <c r="A11" t="s">
        <v>15</v>
      </c>
      <c r="B11" s="33">
        <v>0.15</v>
      </c>
      <c r="C11" s="34"/>
      <c r="D11" s="34">
        <f>Projeç.trimestral!Receita*H_IND_TRAB</f>
        <v>16432.416000000001</v>
      </c>
      <c r="E11" s="34"/>
      <c r="F11" s="34"/>
      <c r="G11" s="34"/>
      <c r="H11" s="34">
        <f>Projeç.trimestral!Receita*H_IND_TRAB</f>
        <v>17785.265916337921</v>
      </c>
      <c r="I11" s="34"/>
      <c r="J11" s="34"/>
      <c r="K11" s="34"/>
      <c r="L11" s="34">
        <f t="shared" si="1"/>
        <v>34217.681916337926</v>
      </c>
    </row>
    <row r="12" spans="1:12" x14ac:dyDescent="0.25">
      <c r="A12" t="s">
        <v>16</v>
      </c>
      <c r="B12" s="32">
        <v>1500</v>
      </c>
      <c r="C12" s="34">
        <f t="shared" ref="C12:K12" si="3">H_OUTS_DESP</f>
        <v>1500</v>
      </c>
      <c r="D12" s="34">
        <f t="shared" si="3"/>
        <v>1500</v>
      </c>
      <c r="E12" s="34">
        <f t="shared" si="3"/>
        <v>1500</v>
      </c>
      <c r="F12" s="34">
        <f t="shared" si="3"/>
        <v>1500</v>
      </c>
      <c r="G12" s="34">
        <f t="shared" si="3"/>
        <v>1500</v>
      </c>
      <c r="H12" s="34">
        <f t="shared" si="3"/>
        <v>1500</v>
      </c>
      <c r="I12" s="34">
        <f t="shared" si="3"/>
        <v>1500</v>
      </c>
      <c r="J12" s="34">
        <f t="shared" si="3"/>
        <v>1500</v>
      </c>
      <c r="K12" s="34">
        <f t="shared" si="3"/>
        <v>1500</v>
      </c>
      <c r="L12" s="34">
        <f t="shared" si="1"/>
        <v>12000</v>
      </c>
    </row>
    <row r="13" spans="1:12" x14ac:dyDescent="0.25">
      <c r="A13" t="s">
        <v>17</v>
      </c>
      <c r="B13" s="33">
        <v>7.0000000000000007E-2</v>
      </c>
      <c r="C13" s="34">
        <f>Projeç.trimestral!Receita*H_REC_FIN</f>
        <v>7745.920000000001</v>
      </c>
      <c r="D13" s="34">
        <f>Projeç.trimestral!Receita*H_REC_FIN</f>
        <v>7668.4608000000007</v>
      </c>
      <c r="E13" s="34">
        <f>Projeç.trimestral!Receita*H_REC_FIN</f>
        <v>7821.8300160000017</v>
      </c>
      <c r="F13" s="34">
        <f>Projeç.trimestral!Receita*H_REC_FIN</f>
        <v>7978.266616320001</v>
      </c>
      <c r="G13" s="34">
        <f>Projeç.trimestral!Receita*H_REC_FIN</f>
        <v>8217.6146148096013</v>
      </c>
      <c r="H13" s="34">
        <f>Projeç.trimestral!Receita*H_REC_FIN</f>
        <v>8299.7907609576978</v>
      </c>
      <c r="I13" s="34">
        <f>Projeç.trimestral!Receita*H_REC_FIN</f>
        <v>8382.7886685672747</v>
      </c>
      <c r="J13" s="34">
        <f>Projeç.trimestral!Receita*H_REC_FIN</f>
        <v>8634.2723286242926</v>
      </c>
      <c r="K13" s="34">
        <f>Projeç.trimestral!Receita*H_REC_FIN</f>
        <v>8979.6432217692654</v>
      </c>
      <c r="L13" s="34">
        <f t="shared" si="1"/>
        <v>65982.667027048141</v>
      </c>
    </row>
    <row r="14" spans="1:12" x14ac:dyDescent="0.25">
      <c r="A14" t="s">
        <v>18</v>
      </c>
      <c r="C14" s="34">
        <f t="shared" ref="C14:K14" si="4">Lucro_bruto-SUM(C8:C12)+C13</f>
        <v>15845.328000000001</v>
      </c>
      <c r="D14" s="34">
        <f t="shared" si="4"/>
        <v>-760.54127999999764</v>
      </c>
      <c r="E14" s="34">
        <f t="shared" si="4"/>
        <v>16015.312214400003</v>
      </c>
      <c r="F14" s="34">
        <f t="shared" si="4"/>
        <v>16365.618458688001</v>
      </c>
      <c r="G14" s="34">
        <f t="shared" si="4"/>
        <v>16901.587012448646</v>
      </c>
      <c r="H14" s="34">
        <f t="shared" si="4"/>
        <v>-699.66303376479118</v>
      </c>
      <c r="I14" s="34">
        <f t="shared" si="4"/>
        <v>17271.458911398859</v>
      </c>
      <c r="J14" s="34">
        <f t="shared" si="4"/>
        <v>17834.602678740812</v>
      </c>
      <c r="K14" s="34">
        <f t="shared" si="4"/>
        <v>18607.986785890454</v>
      </c>
      <c r="L14" s="34">
        <f t="shared" si="1"/>
        <v>101536.36174780197</v>
      </c>
    </row>
    <row r="15" spans="1:12" x14ac:dyDescent="0.25">
      <c r="A15" t="s">
        <v>19</v>
      </c>
      <c r="B15" s="32">
        <v>2000</v>
      </c>
      <c r="C15" s="34"/>
      <c r="D15" s="34"/>
      <c r="E15" s="34"/>
      <c r="F15" s="34">
        <f>H_OUTS_REC</f>
        <v>2000</v>
      </c>
      <c r="G15" s="34"/>
      <c r="H15" s="34"/>
      <c r="I15" s="34"/>
      <c r="J15" s="34">
        <f>H_OUTS_REC</f>
        <v>2000</v>
      </c>
      <c r="K15" s="34"/>
      <c r="L15" s="34">
        <f t="shared" si="1"/>
        <v>4000</v>
      </c>
    </row>
    <row r="16" spans="1:12" x14ac:dyDescent="0.25">
      <c r="A16" t="s">
        <v>20</v>
      </c>
      <c r="C16" s="34">
        <f t="shared" ref="C16:K16" si="5">Lucro_operacional--+Outras_receitas</f>
        <v>15845.328000000001</v>
      </c>
      <c r="D16" s="34">
        <f t="shared" si="5"/>
        <v>-760.54127999999764</v>
      </c>
      <c r="E16" s="34">
        <f t="shared" si="5"/>
        <v>16015.312214400003</v>
      </c>
      <c r="F16" s="34">
        <f t="shared" si="5"/>
        <v>18365.618458688001</v>
      </c>
      <c r="G16" s="34">
        <f t="shared" si="5"/>
        <v>16901.587012448646</v>
      </c>
      <c r="H16" s="34">
        <f t="shared" si="5"/>
        <v>-699.66303376479118</v>
      </c>
      <c r="I16" s="34">
        <f t="shared" si="5"/>
        <v>17271.458911398859</v>
      </c>
      <c r="J16" s="34">
        <f t="shared" si="5"/>
        <v>19834.602678740812</v>
      </c>
      <c r="K16" s="34">
        <f t="shared" si="5"/>
        <v>18607.986785890454</v>
      </c>
      <c r="L16" s="34">
        <f t="shared" si="1"/>
        <v>105536.36174780197</v>
      </c>
    </row>
    <row r="17" spans="1:12" x14ac:dyDescent="0.25">
      <c r="A17" t="s">
        <v>21</v>
      </c>
      <c r="B17" s="33">
        <v>0.35</v>
      </c>
      <c r="C17" s="34">
        <f t="shared" ref="C17" si="6">Lucro_tributável*H_IMP_RENDA</f>
        <v>5545.8648000000003</v>
      </c>
      <c r="D17" s="34">
        <f t="shared" ref="D17:K17" si="7">IF(Lucro_tributável&gt;0,H_IMP_RENDA,0)*Lucro_tributável</f>
        <v>0</v>
      </c>
      <c r="E17" s="34">
        <f t="shared" si="7"/>
        <v>5605.3592750400003</v>
      </c>
      <c r="F17" s="34">
        <f t="shared" si="7"/>
        <v>6427.9664605407997</v>
      </c>
      <c r="G17" s="34">
        <f t="shared" si="7"/>
        <v>5915.5554543570261</v>
      </c>
      <c r="H17" s="34">
        <f t="shared" si="7"/>
        <v>0</v>
      </c>
      <c r="I17" s="34">
        <f t="shared" si="7"/>
        <v>6045.0106189896005</v>
      </c>
      <c r="J17" s="34">
        <f t="shared" si="7"/>
        <v>6942.1109375592841</v>
      </c>
      <c r="K17" s="34">
        <f t="shared" si="7"/>
        <v>6512.7953750616589</v>
      </c>
      <c r="L17" s="34">
        <f t="shared" si="1"/>
        <v>37448.798121548367</v>
      </c>
    </row>
    <row r="18" spans="1:12" x14ac:dyDescent="0.25">
      <c r="A18" t="s">
        <v>22</v>
      </c>
      <c r="C18" s="34">
        <f t="shared" ref="C18:K18" si="8">Lucro_tributável-Imp.Renda</f>
        <v>10299.463200000002</v>
      </c>
      <c r="D18" s="34">
        <f t="shared" si="8"/>
        <v>-760.54127999999764</v>
      </c>
      <c r="E18" s="34">
        <f t="shared" si="8"/>
        <v>10409.952939360002</v>
      </c>
      <c r="F18" s="34">
        <f t="shared" si="8"/>
        <v>11937.651998147201</v>
      </c>
      <c r="G18" s="34">
        <f t="shared" si="8"/>
        <v>10986.031558091621</v>
      </c>
      <c r="H18" s="34">
        <f t="shared" si="8"/>
        <v>-699.66303376479118</v>
      </c>
      <c r="I18" s="34">
        <f t="shared" si="8"/>
        <v>11226.448292409259</v>
      </c>
      <c r="J18" s="34">
        <f t="shared" si="8"/>
        <v>12892.491741181528</v>
      </c>
      <c r="K18" s="34">
        <f t="shared" si="8"/>
        <v>12095.191410828797</v>
      </c>
      <c r="L18" s="34">
        <f t="shared" si="1"/>
        <v>68087.563626253628</v>
      </c>
    </row>
  </sheetData>
  <mergeCells count="3">
    <mergeCell ref="D2:G2"/>
    <mergeCell ref="H2:K2"/>
    <mergeCell ref="A1:L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  <ignoredErrors>
    <ignoredError sqref="D1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32</vt:i4>
      </vt:variant>
    </vt:vector>
  </HeadingPairs>
  <TitlesOfParts>
    <vt:vector size="35" baseType="lpstr">
      <vt:lpstr>Previs.vendas</vt:lpstr>
      <vt:lpstr>Projeç.trimestral</vt:lpstr>
      <vt:lpstr>Plan3</vt:lpstr>
      <vt:lpstr>Projeç.trimestral!CMV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Projeç.trimestral!Receita</vt:lpstr>
      <vt:lpstr>Receita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2014-01-23T21:50:59Z</dcterms:modified>
</cp:coreProperties>
</file>