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lan1" sheetId="1" r:id="rId1"/>
    <sheet name="Plan2" sheetId="2" r:id="rId2"/>
    <sheet name="Plan3" sheetId="3" r:id="rId3"/>
  </sheets>
  <definedNames>
    <definedName name="CMV" localSheetId="1">Plan2!$B$6:$L$6</definedName>
    <definedName name="CMV">Plan1!$D$3:$D$9</definedName>
    <definedName name="Custo_unit">Plan1!$B$3:$B$9</definedName>
    <definedName name="Desp.administrat.">Plan2!$B$9:$L$9</definedName>
    <definedName name="Desp.comerciais">Plan2!$B$8:$L$8</definedName>
    <definedName name="Desp.financeiras">Plan2!$B$10:$L$10</definedName>
    <definedName name="H_DESP_ADM">Plan2!$B$9</definedName>
    <definedName name="H_DESP_COM">Plan2!$B$8</definedName>
    <definedName name="H_DESP_FIN">Plan2!$B$10</definedName>
    <definedName name="H_IMP_RENDA">Plan2!$B$17</definedName>
    <definedName name="H_IND_TRAB">Plan2!$B$11</definedName>
    <definedName name="H_OUTS_DESP">Plan2!$B$12</definedName>
    <definedName name="H_OUTS_REC">Plan2!$B$15</definedName>
    <definedName name="H_REC_FIN">Plan2!$B$13</definedName>
    <definedName name="Imp.Renda">Plan2!$B$17:$L$17</definedName>
    <definedName name="Indeniz.trabalh.">Plan2!$B$11:$L$11</definedName>
    <definedName name="Lucro">Plan1!$G$3:$G$9</definedName>
    <definedName name="Lucro_bruto">Plan2!$B$7:$L$7</definedName>
    <definedName name="Lucro_líquido">Plan2!$B$18:$L$18</definedName>
    <definedName name="Lucro_operacional">Plan2!$B$14:$L$14</definedName>
    <definedName name="Lucro_tributável">Plan2!$B$16:$L$16</definedName>
    <definedName name="Margem">Plan1!$B$12</definedName>
    <definedName name="Outras_despesas">Plan2!$B$12:$L$12</definedName>
    <definedName name="Outras_receitas">Plan2!$B$15:$L$15</definedName>
    <definedName name="Part.">Plan1!$H$3:$H$9</definedName>
    <definedName name="Preço_unit">Plan1!$E$3:$E$9</definedName>
    <definedName name="Rec.financeiras">Plan2!$B$13:$L$13</definedName>
    <definedName name="Receita" localSheetId="1">Plan2!$B$5:$L$5</definedName>
    <definedName name="Receita">Plan1!$F$3:$F$9</definedName>
    <definedName name="Total">Plan1!$G$10</definedName>
    <definedName name="Variacao">Plan2!$D$4:$K$4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E12" i="2"/>
  <c r="F12" i="2"/>
  <c r="G12" i="2"/>
  <c r="H12" i="2"/>
  <c r="I12" i="2"/>
  <c r="J12" i="2"/>
  <c r="K12" i="2"/>
  <c r="D12" i="2" l="1"/>
  <c r="C12" i="2" l="1"/>
  <c r="C6" i="2" l="1"/>
  <c r="D6" i="2" s="1"/>
  <c r="E6" i="2" s="1"/>
  <c r="F6" i="2" s="1"/>
  <c r="G6" i="2" s="1"/>
  <c r="H6" i="2" s="1"/>
  <c r="I6" i="2" s="1"/>
  <c r="J6" i="2" s="1"/>
  <c r="K6" i="2" s="1"/>
  <c r="C5" i="2"/>
  <c r="D5" i="2" s="1"/>
  <c r="D11" i="2" l="1"/>
  <c r="E5" i="2"/>
  <c r="D7" i="2"/>
  <c r="D9" i="2"/>
  <c r="D8" i="2"/>
  <c r="D10" i="2"/>
  <c r="D13" i="2"/>
  <c r="C13" i="2"/>
  <c r="C9" i="2"/>
  <c r="C10" i="2"/>
  <c r="C8" i="2"/>
  <c r="C7" i="2"/>
  <c r="E4" i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G9" i="1" l="1"/>
  <c r="G8" i="1"/>
  <c r="G7" i="1"/>
  <c r="G6" i="1"/>
  <c r="G5" i="1"/>
  <c r="G4" i="1"/>
  <c r="F5" i="2"/>
  <c r="E7" i="2"/>
  <c r="E9" i="2"/>
  <c r="E8" i="2"/>
  <c r="E10" i="2"/>
  <c r="E13" i="2"/>
  <c r="C14" i="2"/>
  <c r="C16" i="2" s="1"/>
  <c r="C17" i="2" s="1"/>
  <c r="G3" i="1"/>
  <c r="F10" i="1"/>
  <c r="F9" i="2" l="1"/>
  <c r="F8" i="2"/>
  <c r="F13" i="2"/>
  <c r="F7" i="2"/>
  <c r="G5" i="2"/>
  <c r="F10" i="2"/>
  <c r="E14" i="2"/>
  <c r="E16" i="2" s="1"/>
  <c r="E17" i="2" s="1"/>
  <c r="E18" i="2" s="1"/>
  <c r="G10" i="1"/>
  <c r="H3" i="1" s="1"/>
  <c r="H5" i="2" l="1"/>
  <c r="G10" i="2"/>
  <c r="G7" i="2"/>
  <c r="G8" i="2"/>
  <c r="G13" i="2"/>
  <c r="G9" i="2"/>
  <c r="F14" i="2"/>
  <c r="F16" i="2" s="1"/>
  <c r="H8" i="1"/>
  <c r="H6" i="1"/>
  <c r="H4" i="1"/>
  <c r="H9" i="1"/>
  <c r="H7" i="1"/>
  <c r="H5" i="1"/>
  <c r="F17" i="2" l="1"/>
  <c r="F18" i="2" s="1"/>
  <c r="H11" i="2"/>
  <c r="H7" i="2"/>
  <c r="I5" i="2"/>
  <c r="H10" i="2"/>
  <c r="H9" i="2"/>
  <c r="H8" i="2"/>
  <c r="H13" i="2"/>
  <c r="G14" i="2"/>
  <c r="G16" i="2" s="1"/>
  <c r="G17" i="2" s="1"/>
  <c r="G18" i="2" s="1"/>
  <c r="D14" i="2"/>
  <c r="D16" i="2"/>
  <c r="D17" i="2" s="1"/>
  <c r="I8" i="2" l="1"/>
  <c r="I13" i="2"/>
  <c r="I9" i="2"/>
  <c r="J5" i="2"/>
  <c r="I10" i="2"/>
  <c r="I7" i="2"/>
  <c r="I14" i="2" s="1"/>
  <c r="I16" i="2" s="1"/>
  <c r="I17" i="2" s="1"/>
  <c r="I18" i="2" s="1"/>
  <c r="H14" i="2"/>
  <c r="H16" i="2" s="1"/>
  <c r="H17" i="2" s="1"/>
  <c r="H18" i="2" s="1"/>
  <c r="D18" i="2"/>
  <c r="J9" i="2" l="1"/>
  <c r="J8" i="2"/>
  <c r="J13" i="2"/>
  <c r="J7" i="2"/>
  <c r="K5" i="2"/>
  <c r="J10" i="2"/>
  <c r="K10" i="2" l="1"/>
  <c r="K7" i="2"/>
  <c r="K8" i="2"/>
  <c r="K13" i="2"/>
  <c r="K9" i="2"/>
  <c r="J14" i="2"/>
  <c r="J16" i="2" s="1"/>
  <c r="J17" i="2" l="1"/>
  <c r="J18" i="2"/>
  <c r="K14" i="2"/>
  <c r="K16" i="2" s="1"/>
  <c r="K17" i="2" s="1"/>
  <c r="K18" i="2" s="1"/>
  <c r="C18" i="2" l="1"/>
</calcChain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<sst xmlns="http://schemas.openxmlformats.org/spreadsheetml/2006/main" count="47" uniqueCount="39">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</sst>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7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5" t="s">
        <v>9</v>
      </c>
      <c r="B1" s="36"/>
      <c r="C1" s="36"/>
      <c r="D1" s="36"/>
      <c r="E1" s="36"/>
      <c r="F1" s="36"/>
      <c r="G1" s="36"/>
      <c r="H1" s="3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0" workbookViewId="0">
      <selection activeCell="J15" sqref="J15"/>
    </sheetView>
  </sheetViews>
  <sheetFormatPr defaultRowHeight="15" x14ac:dyDescent="0.25"/>
  <cols>
    <col min="1" max="1" width="15.81640625" bestFit="1" customWidth="1"/>
    <col min="2" max="2" width="10.08984375" bestFit="1" customWidth="1"/>
    <col min="3" max="3" width="9.1796875" bestFit="1" customWidth="1"/>
    <col min="4" max="4" width="8.90625" bestFit="1" customWidth="1"/>
  </cols>
  <sheetData>
    <row r="1" spans="1:12" ht="27.6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6" x14ac:dyDescent="0.25">
      <c r="C2" s="30" t="s">
        <v>23</v>
      </c>
      <c r="D2" s="37" t="s">
        <v>24</v>
      </c>
      <c r="E2" s="37"/>
      <c r="F2" s="37"/>
      <c r="G2" s="37"/>
      <c r="H2" s="37" t="s">
        <v>25</v>
      </c>
      <c r="I2" s="37"/>
      <c r="J2" s="37"/>
      <c r="K2" s="37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D4" s="33">
        <v>-0.01</v>
      </c>
      <c r="E4" s="33">
        <v>0.02</v>
      </c>
      <c r="F4" s="33">
        <v>0.02</v>
      </c>
      <c r="G4" s="33">
        <v>0.03</v>
      </c>
      <c r="H4" s="33">
        <v>0.01</v>
      </c>
      <c r="I4" s="33">
        <v>0.01</v>
      </c>
      <c r="J4" s="33">
        <v>0.03</v>
      </c>
      <c r="K4" s="33">
        <v>0.04</v>
      </c>
      <c r="L4" s="2" t="s">
        <v>7</v>
      </c>
    </row>
    <row r="5" spans="1:12" x14ac:dyDescent="0.25">
      <c r="A5" t="s">
        <v>4</v>
      </c>
      <c r="B5" s="32">
        <v>111450</v>
      </c>
      <c r="C5" s="34">
        <f>B5</f>
        <v>111450</v>
      </c>
      <c r="D5" s="34">
        <f t="shared" ref="D5:K6" si="0">C5*(1+Variacao)</f>
        <v>110335.5</v>
      </c>
      <c r="E5" s="34">
        <f t="shared" si="0"/>
        <v>112542.21</v>
      </c>
      <c r="F5" s="34">
        <f t="shared" si="0"/>
        <v>114793.05420000001</v>
      </c>
      <c r="G5" s="34">
        <f t="shared" si="0"/>
        <v>118236.84582600002</v>
      </c>
      <c r="H5" s="34">
        <f t="shared" si="0"/>
        <v>119419.21428426002</v>
      </c>
      <c r="I5" s="34">
        <f t="shared" si="0"/>
        <v>120613.40642710261</v>
      </c>
      <c r="J5" s="34">
        <f t="shared" si="0"/>
        <v>124231.8086199157</v>
      </c>
      <c r="K5" s="34">
        <f t="shared" si="0"/>
        <v>129201.08096471232</v>
      </c>
      <c r="L5" s="34"/>
    </row>
    <row r="6" spans="1:12" x14ac:dyDescent="0.25">
      <c r="A6" t="s">
        <v>2</v>
      </c>
      <c r="B6" s="32">
        <v>86450</v>
      </c>
      <c r="C6" s="34">
        <f>B6</f>
        <v>86450</v>
      </c>
      <c r="D6" s="34">
        <f t="shared" si="0"/>
        <v>85585.5</v>
      </c>
      <c r="E6" s="34">
        <f t="shared" si="0"/>
        <v>87297.21</v>
      </c>
      <c r="F6" s="34">
        <f t="shared" si="0"/>
        <v>89043.154200000004</v>
      </c>
      <c r="G6" s="34">
        <f t="shared" si="0"/>
        <v>91714.448826000007</v>
      </c>
      <c r="H6" s="34">
        <f t="shared" si="0"/>
        <v>92631.593314260012</v>
      </c>
      <c r="I6" s="34">
        <f t="shared" si="0"/>
        <v>93557.909247402611</v>
      </c>
      <c r="J6" s="34">
        <f t="shared" si="0"/>
        <v>96364.646524824697</v>
      </c>
      <c r="K6" s="34">
        <f t="shared" si="0"/>
        <v>100219.23238581768</v>
      </c>
      <c r="L6" s="34"/>
    </row>
    <row r="7" spans="1:12" x14ac:dyDescent="0.25">
      <c r="A7" t="s">
        <v>11</v>
      </c>
      <c r="B7" s="32"/>
      <c r="C7" s="34">
        <f t="shared" ref="C7:K7" si="1">Receita-CMV</f>
        <v>25000</v>
      </c>
      <c r="D7" s="34">
        <f t="shared" si="1"/>
        <v>24750</v>
      </c>
      <c r="E7" s="34">
        <f t="shared" si="1"/>
        <v>25245</v>
      </c>
      <c r="F7" s="34">
        <f t="shared" si="1"/>
        <v>25749.900000000009</v>
      </c>
      <c r="G7" s="34">
        <f t="shared" si="1"/>
        <v>26522.397000000012</v>
      </c>
      <c r="H7" s="34">
        <f t="shared" si="1"/>
        <v>26787.620970000004</v>
      </c>
      <c r="I7" s="34">
        <f t="shared" si="1"/>
        <v>27055.497179700003</v>
      </c>
      <c r="J7" s="34">
        <f t="shared" si="1"/>
        <v>27867.162095091</v>
      </c>
      <c r="K7" s="34">
        <f t="shared" si="1"/>
        <v>28981.848578894642</v>
      </c>
      <c r="L7" s="34"/>
    </row>
    <row r="8" spans="1:12" x14ac:dyDescent="0.25">
      <c r="A8" t="s">
        <v>12</v>
      </c>
      <c r="B8" s="33">
        <v>6.5000000000000002E-2</v>
      </c>
      <c r="C8" s="34">
        <f>Plan2!Receita*H_DESP_COM</f>
        <v>7244.25</v>
      </c>
      <c r="D8" s="34">
        <f>Plan2!Receita*H_DESP_COM</f>
        <v>7171.8074999999999</v>
      </c>
      <c r="E8" s="34">
        <f>Plan2!Receita*H_DESP_COM</f>
        <v>7315.2436500000003</v>
      </c>
      <c r="F8" s="34">
        <f>Plan2!Receita*H_DESP_COM</f>
        <v>7461.5485230000013</v>
      </c>
      <c r="G8" s="34">
        <f>Plan2!Receita*H_DESP_COM</f>
        <v>7685.3949786900012</v>
      </c>
      <c r="H8" s="34">
        <f>Plan2!Receita*H_DESP_COM</f>
        <v>7762.2489284769008</v>
      </c>
      <c r="I8" s="34">
        <f>Plan2!Receita*H_DESP_COM</f>
        <v>7839.8714177616703</v>
      </c>
      <c r="J8" s="34">
        <f>Plan2!Receita*H_DESP_COM</f>
        <v>8075.0675602945203</v>
      </c>
      <c r="K8" s="34">
        <f>Plan2!Receita*H_DESP_COM</f>
        <v>8398.0702627063019</v>
      </c>
      <c r="L8" s="34"/>
    </row>
    <row r="9" spans="1:12" x14ac:dyDescent="0.25">
      <c r="A9" t="s">
        <v>13</v>
      </c>
      <c r="B9" s="33">
        <v>4.4999999999999998E-2</v>
      </c>
      <c r="C9" s="34">
        <f>Plan2!Receita*H_DESP_ADM</f>
        <v>5015.25</v>
      </c>
      <c r="D9" s="34">
        <f>Plan2!Receita*H_DESP_ADM</f>
        <v>4965.0974999999999</v>
      </c>
      <c r="E9" s="34">
        <f>Plan2!Receita*H_DESP_ADM</f>
        <v>5064.3994499999999</v>
      </c>
      <c r="F9" s="34">
        <f>Plan2!Receita*H_DESP_ADM</f>
        <v>5165.6874390000003</v>
      </c>
      <c r="G9" s="34">
        <f>Plan2!Receita*H_DESP_ADM</f>
        <v>5320.6580621700004</v>
      </c>
      <c r="H9" s="34">
        <f>Plan2!Receita*H_DESP_ADM</f>
        <v>5373.8646427917001</v>
      </c>
      <c r="I9" s="34">
        <f>Plan2!Receita*H_DESP_ADM</f>
        <v>5427.6032892196172</v>
      </c>
      <c r="J9" s="34">
        <f>Plan2!Receita*H_DESP_ADM</f>
        <v>5590.4313878962057</v>
      </c>
      <c r="K9" s="34">
        <f>Plan2!Receita*H_DESP_ADM</f>
        <v>5814.0486434120539</v>
      </c>
      <c r="L9" s="34"/>
    </row>
    <row r="10" spans="1:12" x14ac:dyDescent="0.25">
      <c r="A10" t="s">
        <v>14</v>
      </c>
      <c r="B10" s="33">
        <v>2.1999999999999999E-2</v>
      </c>
      <c r="C10" s="34">
        <f>Plan2!Receita*H_DESP_FIN</f>
        <v>2451.8999999999996</v>
      </c>
      <c r="D10" s="34">
        <f>Plan2!Receita*H_DESP_FIN</f>
        <v>2427.3809999999999</v>
      </c>
      <c r="E10" s="34">
        <f>Plan2!Receita*H_DESP_FIN</f>
        <v>2475.9286200000001</v>
      </c>
      <c r="F10" s="34">
        <f>Plan2!Receita*H_DESP_FIN</f>
        <v>2525.4471923999999</v>
      </c>
      <c r="G10" s="34">
        <f>Plan2!Receita*H_DESP_FIN</f>
        <v>2601.2106081720003</v>
      </c>
      <c r="H10" s="34">
        <f>Plan2!Receita*H_DESP_FIN</f>
        <v>2627.2227142537204</v>
      </c>
      <c r="I10" s="34">
        <f>Plan2!Receita*H_DESP_FIN</f>
        <v>2653.4949413962572</v>
      </c>
      <c r="J10" s="34">
        <f>Plan2!Receita*H_DESP_FIN</f>
        <v>2733.099789638145</v>
      </c>
      <c r="K10" s="34">
        <f>Plan2!Receita*H_DESP_FIN</f>
        <v>2842.4237812236711</v>
      </c>
      <c r="L10" s="34"/>
    </row>
    <row r="11" spans="1:12" x14ac:dyDescent="0.25">
      <c r="A11" t="s">
        <v>15</v>
      </c>
      <c r="B11" s="33">
        <v>0.15</v>
      </c>
      <c r="C11" s="34"/>
      <c r="D11" s="34">
        <f>Plan2!Receita*H_IND_TRAB</f>
        <v>16550.325000000001</v>
      </c>
      <c r="E11" s="34"/>
      <c r="F11" s="34"/>
      <c r="G11" s="34"/>
      <c r="H11" s="34">
        <f>Plan2!Receita*H_IND_TRAB</f>
        <v>17912.882142639002</v>
      </c>
      <c r="I11" s="34"/>
      <c r="J11" s="34"/>
      <c r="K11" s="34"/>
      <c r="L11" s="34"/>
    </row>
    <row r="12" spans="1:12" x14ac:dyDescent="0.25">
      <c r="A12" t="s">
        <v>16</v>
      </c>
      <c r="B12" s="32">
        <v>1500</v>
      </c>
      <c r="C12" s="34">
        <f t="shared" ref="C12:K12" si="2">H_OUTS_DESP</f>
        <v>1500</v>
      </c>
      <c r="D12" s="34">
        <f t="shared" si="2"/>
        <v>1500</v>
      </c>
      <c r="E12" s="34">
        <f t="shared" si="2"/>
        <v>1500</v>
      </c>
      <c r="F12" s="34">
        <f t="shared" si="2"/>
        <v>1500</v>
      </c>
      <c r="G12" s="34">
        <f t="shared" si="2"/>
        <v>1500</v>
      </c>
      <c r="H12" s="34">
        <f t="shared" si="2"/>
        <v>1500</v>
      </c>
      <c r="I12" s="34">
        <f t="shared" si="2"/>
        <v>1500</v>
      </c>
      <c r="J12" s="34">
        <f t="shared" si="2"/>
        <v>1500</v>
      </c>
      <c r="K12" s="34">
        <f t="shared" si="2"/>
        <v>1500</v>
      </c>
      <c r="L12" s="34"/>
    </row>
    <row r="13" spans="1:12" x14ac:dyDescent="0.25">
      <c r="A13" t="s">
        <v>17</v>
      </c>
      <c r="B13" s="33">
        <v>7.0000000000000007E-2</v>
      </c>
      <c r="C13" s="34">
        <f>Plan2!Receita*H_REC_FIN</f>
        <v>7801.5000000000009</v>
      </c>
      <c r="D13" s="34">
        <f>Plan2!Receita*H_REC_FIN</f>
        <v>7723.4850000000006</v>
      </c>
      <c r="E13" s="34">
        <f>Plan2!Receita*H_REC_FIN</f>
        <v>7877.9547000000011</v>
      </c>
      <c r="F13" s="34">
        <f>Plan2!Receita*H_REC_FIN</f>
        <v>8035.5137940000013</v>
      </c>
      <c r="G13" s="34">
        <f>Plan2!Receita*H_REC_FIN</f>
        <v>8276.5792078200029</v>
      </c>
      <c r="H13" s="34">
        <f>Plan2!Receita*H_REC_FIN</f>
        <v>8359.3449998982014</v>
      </c>
      <c r="I13" s="34">
        <f>Plan2!Receita*H_REC_FIN</f>
        <v>8442.9384498971831</v>
      </c>
      <c r="J13" s="34">
        <f>Plan2!Receita*H_REC_FIN</f>
        <v>8696.2266033940996</v>
      </c>
      <c r="K13" s="34">
        <f>Plan2!Receita*H_REC_FIN</f>
        <v>9044.0756675298635</v>
      </c>
      <c r="L13" s="34"/>
    </row>
    <row r="14" spans="1:12" x14ac:dyDescent="0.25">
      <c r="A14" t="s">
        <v>18</v>
      </c>
      <c r="C14" s="34">
        <f t="shared" ref="C14:K14" si="3">Lucro_bruto-SUM(C8:C12)+C13</f>
        <v>16590.100000000002</v>
      </c>
      <c r="D14" s="34">
        <f t="shared" si="3"/>
        <v>-141.12599999999657</v>
      </c>
      <c r="E14" s="34">
        <f t="shared" si="3"/>
        <v>16767.382979999998</v>
      </c>
      <c r="F14" s="34">
        <f t="shared" si="3"/>
        <v>17132.730639600009</v>
      </c>
      <c r="G14" s="34">
        <f t="shared" si="3"/>
        <v>17691.712558788011</v>
      </c>
      <c r="H14" s="34">
        <f t="shared" si="3"/>
        <v>-29.25245826311766</v>
      </c>
      <c r="I14" s="34">
        <f t="shared" si="3"/>
        <v>18077.465981219641</v>
      </c>
      <c r="J14" s="34">
        <f t="shared" si="3"/>
        <v>18664.789960656228</v>
      </c>
      <c r="K14" s="34">
        <f t="shared" si="3"/>
        <v>19471.381559082482</v>
      </c>
      <c r="L14" s="34"/>
    </row>
    <row r="15" spans="1:12" x14ac:dyDescent="0.25">
      <c r="A15" t="s">
        <v>19</v>
      </c>
      <c r="B15" s="32">
        <v>2000</v>
      </c>
      <c r="C15" s="34"/>
      <c r="D15" s="34"/>
      <c r="E15" s="34"/>
      <c r="F15" s="34">
        <f>H_OUTS_REC</f>
        <v>2000</v>
      </c>
      <c r="G15" s="34"/>
      <c r="H15" s="34"/>
      <c r="I15" s="34"/>
      <c r="J15" s="34">
        <f>H_OUTS_REC</f>
        <v>2000</v>
      </c>
      <c r="K15" s="34"/>
      <c r="L15" s="34"/>
    </row>
    <row r="16" spans="1:12" x14ac:dyDescent="0.25">
      <c r="A16" t="s">
        <v>20</v>
      </c>
      <c r="C16" s="34">
        <f>Lucro_operacional+Outras_receitas</f>
        <v>16590.100000000002</v>
      </c>
      <c r="D16" s="34">
        <f t="shared" ref="D16:K16" si="4">Lucro_operacional--+Outras_receitas</f>
        <v>-141.12599999999657</v>
      </c>
      <c r="E16" s="34">
        <f t="shared" si="4"/>
        <v>16767.382979999998</v>
      </c>
      <c r="F16" s="34">
        <f t="shared" si="4"/>
        <v>19132.730639600009</v>
      </c>
      <c r="G16" s="34">
        <f t="shared" si="4"/>
        <v>17691.712558788011</v>
      </c>
      <c r="H16" s="34">
        <f t="shared" si="4"/>
        <v>-29.25245826311766</v>
      </c>
      <c r="I16" s="34">
        <f t="shared" si="4"/>
        <v>18077.465981219641</v>
      </c>
      <c r="J16" s="34">
        <f t="shared" si="4"/>
        <v>20664.789960656228</v>
      </c>
      <c r="K16" s="34">
        <f t="shared" si="4"/>
        <v>19471.381559082482</v>
      </c>
      <c r="L16" s="34"/>
    </row>
    <row r="17" spans="1:12" x14ac:dyDescent="0.25">
      <c r="A17" t="s">
        <v>21</v>
      </c>
      <c r="B17" s="33">
        <v>0.35</v>
      </c>
      <c r="C17" s="34">
        <f t="shared" ref="C17:K17" si="5">Lucro_tributável*H_IMP_RENDA</f>
        <v>5806.5350000000008</v>
      </c>
      <c r="D17" s="34">
        <f t="shared" si="5"/>
        <v>-49.394099999998794</v>
      </c>
      <c r="E17" s="34">
        <f t="shared" si="5"/>
        <v>5868.5840429999989</v>
      </c>
      <c r="F17" s="34">
        <f t="shared" si="5"/>
        <v>6696.4557238600028</v>
      </c>
      <c r="G17" s="34">
        <f t="shared" si="5"/>
        <v>6192.0993955758031</v>
      </c>
      <c r="H17" s="34">
        <f t="shared" si="5"/>
        <v>-10.238360392091181</v>
      </c>
      <c r="I17" s="34">
        <f t="shared" si="5"/>
        <v>6327.113093426874</v>
      </c>
      <c r="J17" s="34">
        <f t="shared" si="5"/>
        <v>7232.6764862296795</v>
      </c>
      <c r="K17" s="34">
        <f t="shared" si="5"/>
        <v>6814.9835456788678</v>
      </c>
      <c r="L17" s="34"/>
    </row>
    <row r="18" spans="1:12" x14ac:dyDescent="0.25">
      <c r="A18" t="s">
        <v>22</v>
      </c>
      <c r="C18" s="34">
        <f t="shared" ref="C18:K18" si="6">Lucro_tributável-Imp.Renda</f>
        <v>10783.565000000002</v>
      </c>
      <c r="D18" s="34">
        <f t="shared" si="6"/>
        <v>-91.731899999997779</v>
      </c>
      <c r="E18" s="34">
        <f t="shared" si="6"/>
        <v>10898.798937</v>
      </c>
      <c r="F18" s="34">
        <f t="shared" si="6"/>
        <v>12436.274915740007</v>
      </c>
      <c r="G18" s="34">
        <f t="shared" si="6"/>
        <v>11499.613163212209</v>
      </c>
      <c r="H18" s="34">
        <f t="shared" si="6"/>
        <v>-19.014097871026479</v>
      </c>
      <c r="I18" s="34">
        <f t="shared" si="6"/>
        <v>11750.352887792767</v>
      </c>
      <c r="J18" s="34">
        <f t="shared" si="6"/>
        <v>13432.113474426547</v>
      </c>
      <c r="K18" s="34">
        <f t="shared" si="6"/>
        <v>12656.398013403614</v>
      </c>
      <c r="L18" s="34"/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Plan1</vt:lpstr>
      <vt:lpstr>Plan2</vt:lpstr>
      <vt:lpstr>Plan3</vt:lpstr>
      <vt:lpstr>Plan2!CMV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Plan2!Receita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2014-01-23T21:50:28Z</dcterms:modified>
</cp:coreProperties>
</file>